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updateLinks="never" codeName="ThisWorkbook" defaultThemeVersion="166925"/>
  <mc:AlternateContent xmlns:mc="http://schemas.openxmlformats.org/markup-compatibility/2006">
    <mc:Choice Requires="x15">
      <x15ac:absPath xmlns:x15ac="http://schemas.microsoft.com/office/spreadsheetml/2010/11/ac" url="https://houtx-my.sharepoint.com/personal/linsi_broom_houstontx_gov/Documents/Desktop/N-04082024 HOME MF NOFA 2024/"/>
    </mc:Choice>
  </mc:AlternateContent>
  <xr:revisionPtr revIDLastSave="5" documentId="8_{843BE6B4-B126-46D8-89FC-2991F78BE0B4}" xr6:coauthVersionLast="47" xr6:coauthVersionMax="47" xr10:uidLastSave="{EBC9143C-49E1-420E-81CB-5268A72FD116}"/>
  <bookViews>
    <workbookView xWindow="0" yWindow="0" windowWidth="19210" windowHeight="10200" tabRatio="845" activeTab="1" xr2:uid="{95A31668-4303-4F39-9228-DDFD85698488}"/>
  </bookViews>
  <sheets>
    <sheet name="Instructions" sheetId="2" r:id="rId1"/>
    <sheet name="Applicant Info" sheetId="3" r:id="rId2"/>
    <sheet name="Developer Info" sheetId="29" r:id="rId3"/>
    <sheet name="Site Information" sheetId="4" r:id="rId4"/>
    <sheet name="Project Information" sheetId="5" r:id="rId5"/>
    <sheet name="MF Building Resilience-NEW Cons" sheetId="28" r:id="rId6"/>
    <sheet name="Sources" sheetId="6" r:id="rId7"/>
    <sheet name="Uses" sheetId="7" r:id="rId8"/>
    <sheet name="Cost Allocation Chart" sheetId="24" r:id="rId9"/>
    <sheet name="Unit Mix" sheetId="8" r:id="rId10"/>
    <sheet name="Proforma" sheetId="10" r:id="rId11"/>
    <sheet name="Operating Exp" sheetId="9" r:id="rId12"/>
    <sheet name="Gap Analysis" sheetId="11" r:id="rId13"/>
    <sheet name="Evaluation Tab (view only)" sheetId="26" state="hidden" r:id="rId14"/>
    <sheet name="Drop Downs" sheetId="1" state="hidden" r:id="rId15"/>
    <sheet name="Sheet1" sheetId="30" state="hidden" r:id="rId16"/>
    <sheet name="Conflict of Interest Form" sheetId="23" state="hidden" r:id="rId17"/>
  </sheets>
  <externalReferences>
    <externalReference r:id="rId18"/>
  </externalReferences>
  <definedNames>
    <definedName name="_xlnm.Print_Area" localSheetId="1">'Applicant Info'!$A$1:$R$111</definedName>
    <definedName name="_xlnm.Print_Area" localSheetId="16">'Conflict of Interest Form'!$A$1:$O$61</definedName>
    <definedName name="_xlnm.Print_Area" localSheetId="0">Instructions!$A$1:$D$56</definedName>
    <definedName name="_xlnm.Print_Area" localSheetId="9">'Unit Mix'!$A$1:$P$51</definedName>
    <definedName name="TABLE5126" localSheetId="5">'MF Building Resilience-NEW Cons'!$A$1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4" l="1"/>
  <c r="F19" i="4"/>
  <c r="D51" i="2"/>
  <c r="L69" i="26"/>
  <c r="L64" i="26"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8" i="24"/>
  <c r="B39" i="24"/>
  <c r="B40" i="24"/>
  <c r="B41" i="24"/>
  <c r="B42" i="24"/>
  <c r="B43" i="24"/>
  <c r="B44" i="24"/>
  <c r="B46" i="24"/>
  <c r="B47" i="24"/>
  <c r="B48" i="24"/>
  <c r="B49" i="24"/>
  <c r="B50" i="24"/>
  <c r="B51" i="24"/>
  <c r="B52" i="24"/>
  <c r="B53" i="24"/>
  <c r="B55" i="24"/>
  <c r="B56" i="24"/>
  <c r="B57" i="24"/>
  <c r="B58" i="24"/>
  <c r="B60" i="24"/>
  <c r="B61" i="24"/>
  <c r="B62" i="24"/>
  <c r="B63" i="24"/>
  <c r="B64" i="24"/>
  <c r="B65" i="24"/>
  <c r="B66" i="24"/>
  <c r="B67" i="24"/>
  <c r="B68" i="24"/>
  <c r="B69" i="24"/>
  <c r="B70" i="24"/>
  <c r="B71" i="24"/>
  <c r="B73" i="24"/>
  <c r="B74" i="24"/>
  <c r="B76" i="24"/>
  <c r="B75" i="24"/>
  <c r="X8" i="4" l="1"/>
  <c r="L36" i="29"/>
  <c r="T5" i="3"/>
  <c r="T4" i="3"/>
  <c r="D4" i="26" s="1"/>
  <c r="P4" i="26"/>
  <c r="D3" i="26" s="1"/>
  <c r="L71" i="26"/>
  <c r="Q20" i="26"/>
  <c r="C118" i="3"/>
  <c r="W13" i="4" l="1"/>
  <c r="Z48" i="4"/>
  <c r="Z49" i="4"/>
  <c r="X48" i="4"/>
  <c r="X49" i="4"/>
  <c r="D12" i="26"/>
  <c r="C36" i="29"/>
  <c r="D29" i="26" l="1"/>
  <c r="M91" i="26" s="1"/>
  <c r="D28" i="26"/>
  <c r="M90" i="26" s="1"/>
  <c r="D16" i="26"/>
  <c r="D27" i="26"/>
  <c r="M89" i="26" s="1"/>
  <c r="D26" i="26"/>
  <c r="M88" i="26" s="1"/>
  <c r="J77" i="24"/>
  <c r="D7" i="26"/>
  <c r="D6" i="26"/>
  <c r="S82" i="26" s="1"/>
  <c r="D5" i="26"/>
  <c r="D25" i="26"/>
  <c r="M87" i="26" s="1"/>
  <c r="D20" i="26"/>
  <c r="D19" i="26"/>
  <c r="D17" i="26"/>
  <c r="M80" i="26"/>
  <c r="I102" i="26"/>
  <c r="I101" i="26"/>
  <c r="I100" i="26"/>
  <c r="M82" i="26"/>
  <c r="L67" i="26"/>
  <c r="B5" i="29"/>
  <c r="B6" i="29" s="1"/>
  <c r="B7" i="29" s="1"/>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3" i="11"/>
  <c r="B32" i="11"/>
  <c r="B31" i="11"/>
  <c r="B30" i="11"/>
  <c r="B29" i="11"/>
  <c r="B28" i="11"/>
  <c r="B27" i="11"/>
  <c r="B26" i="11"/>
  <c r="B25" i="11"/>
  <c r="B24" i="11"/>
  <c r="B23" i="11"/>
  <c r="B22" i="11"/>
  <c r="B16" i="11"/>
  <c r="A16" i="11"/>
  <c r="B15" i="11"/>
  <c r="A15" i="11"/>
  <c r="B14" i="11"/>
  <c r="A14" i="11"/>
  <c r="B13" i="11"/>
  <c r="B12" i="11"/>
  <c r="B11" i="11"/>
  <c r="B10" i="11"/>
  <c r="B9" i="11"/>
  <c r="B8" i="11"/>
  <c r="B7" i="11"/>
  <c r="B17" i="11" s="1"/>
  <c r="B26" i="10"/>
  <c r="AM26" i="10" s="1"/>
  <c r="B20" i="10"/>
  <c r="C20" i="10" s="1"/>
  <c r="D20" i="10" s="1"/>
  <c r="E20" i="10" s="1"/>
  <c r="F20" i="10" s="1"/>
  <c r="G20" i="10" s="1"/>
  <c r="H20" i="10" s="1"/>
  <c r="I20" i="10" s="1"/>
  <c r="J20" i="10" s="1"/>
  <c r="K20" i="10" s="1"/>
  <c r="L20" i="10" s="1"/>
  <c r="M20" i="10" s="1"/>
  <c r="N20" i="10" s="1"/>
  <c r="O20" i="10" s="1"/>
  <c r="P20" i="10" s="1"/>
  <c r="Q20" i="10" s="1"/>
  <c r="R20" i="10" s="1"/>
  <c r="S20" i="10" s="1"/>
  <c r="T20" i="10" s="1"/>
  <c r="U20" i="10" s="1"/>
  <c r="V20" i="10" s="1"/>
  <c r="W20" i="10" s="1"/>
  <c r="X20" i="10" s="1"/>
  <c r="Y20" i="10" s="1"/>
  <c r="Z20" i="10" s="1"/>
  <c r="AA20" i="10" s="1"/>
  <c r="AB20" i="10" s="1"/>
  <c r="AC20" i="10" s="1"/>
  <c r="AD20" i="10" s="1"/>
  <c r="AE20" i="10" s="1"/>
  <c r="AF20" i="10" s="1"/>
  <c r="AG20" i="10" s="1"/>
  <c r="AH20" i="10" s="1"/>
  <c r="AI20" i="10" s="1"/>
  <c r="AJ20" i="10" s="1"/>
  <c r="AK20" i="10" s="1"/>
  <c r="AL20" i="10" s="1"/>
  <c r="AM20" i="10" s="1"/>
  <c r="AN20" i="10" s="1"/>
  <c r="AO20" i="10" s="1"/>
  <c r="B19" i="10"/>
  <c r="C19" i="10" s="1"/>
  <c r="D19" i="10" s="1"/>
  <c r="E19" i="10" s="1"/>
  <c r="F19" i="10" s="1"/>
  <c r="G19" i="10" s="1"/>
  <c r="H19" i="10" s="1"/>
  <c r="I19" i="10" s="1"/>
  <c r="J19" i="10" s="1"/>
  <c r="K19" i="10" s="1"/>
  <c r="L19" i="10" s="1"/>
  <c r="M19" i="10" s="1"/>
  <c r="N19" i="10" s="1"/>
  <c r="O19" i="10" s="1"/>
  <c r="P19" i="10" s="1"/>
  <c r="Q19" i="10" s="1"/>
  <c r="R19" i="10" s="1"/>
  <c r="S19" i="10" s="1"/>
  <c r="T19" i="10" s="1"/>
  <c r="U19" i="10" s="1"/>
  <c r="V19" i="10" s="1"/>
  <c r="W19" i="10" s="1"/>
  <c r="X19" i="10" s="1"/>
  <c r="Y19" i="10" s="1"/>
  <c r="Z19" i="10" s="1"/>
  <c r="AA19" i="10" s="1"/>
  <c r="AB19" i="10" s="1"/>
  <c r="AC19" i="10" s="1"/>
  <c r="AD19" i="10" s="1"/>
  <c r="AE19" i="10" s="1"/>
  <c r="AF19" i="10" s="1"/>
  <c r="AG19" i="10" s="1"/>
  <c r="AH19" i="10" s="1"/>
  <c r="AI19" i="10" s="1"/>
  <c r="AJ19" i="10" s="1"/>
  <c r="AK19" i="10" s="1"/>
  <c r="AL19" i="10" s="1"/>
  <c r="AM19" i="10" s="1"/>
  <c r="AN19" i="10" s="1"/>
  <c r="AO19" i="10" s="1"/>
  <c r="B10" i="10"/>
  <c r="C10" i="10" s="1"/>
  <c r="D10" i="10" s="1"/>
  <c r="E10" i="10" s="1"/>
  <c r="F10" i="10" s="1"/>
  <c r="G10" i="10" s="1"/>
  <c r="H10" i="10" s="1"/>
  <c r="I10" i="10" s="1"/>
  <c r="J10" i="10" s="1"/>
  <c r="K10" i="10" s="1"/>
  <c r="L10" i="10" s="1"/>
  <c r="M10" i="10" s="1"/>
  <c r="N10" i="10" s="1"/>
  <c r="O10" i="10" s="1"/>
  <c r="P10" i="10" s="1"/>
  <c r="Q10" i="10" s="1"/>
  <c r="R10" i="10" s="1"/>
  <c r="S10" i="10" s="1"/>
  <c r="T10" i="10" s="1"/>
  <c r="U10" i="10" s="1"/>
  <c r="V10" i="10" s="1"/>
  <c r="W10" i="10" s="1"/>
  <c r="X10" i="10" s="1"/>
  <c r="Y10" i="10" s="1"/>
  <c r="Z10" i="10" s="1"/>
  <c r="AA10" i="10" s="1"/>
  <c r="AB10" i="10" s="1"/>
  <c r="AC10" i="10" s="1"/>
  <c r="AD10" i="10" s="1"/>
  <c r="AE10" i="10" s="1"/>
  <c r="AF10" i="10" s="1"/>
  <c r="AG10" i="10" s="1"/>
  <c r="AH10" i="10" s="1"/>
  <c r="AI10" i="10" s="1"/>
  <c r="AJ10" i="10" s="1"/>
  <c r="AK10" i="10" s="1"/>
  <c r="AL10" i="10" s="1"/>
  <c r="AM10" i="10" s="1"/>
  <c r="AN10" i="10" s="1"/>
  <c r="AO10" i="10" s="1"/>
  <c r="D44" i="9"/>
  <c r="C44" i="9"/>
  <c r="D43" i="9"/>
  <c r="C43" i="9"/>
  <c r="D41" i="9"/>
  <c r="C41" i="9"/>
  <c r="D38" i="9"/>
  <c r="C38" i="9"/>
  <c r="D36" i="9"/>
  <c r="C36" i="9"/>
  <c r="C35" i="9"/>
  <c r="D34" i="9"/>
  <c r="C34" i="9"/>
  <c r="C33" i="9"/>
  <c r="D31" i="9"/>
  <c r="C31" i="9"/>
  <c r="C30" i="9"/>
  <c r="D29" i="9"/>
  <c r="C29" i="9"/>
  <c r="C28" i="9"/>
  <c r="C26" i="9"/>
  <c r="D25" i="9"/>
  <c r="C25" i="9"/>
  <c r="C24" i="9"/>
  <c r="C23" i="9"/>
  <c r="C22" i="9"/>
  <c r="C21" i="9"/>
  <c r="C20" i="9"/>
  <c r="C19" i="9"/>
  <c r="C18" i="9"/>
  <c r="C17" i="9"/>
  <c r="C16" i="9"/>
  <c r="D15" i="9"/>
  <c r="C15" i="9"/>
  <c r="D13" i="9"/>
  <c r="C13" i="9"/>
  <c r="C12" i="9"/>
  <c r="D11" i="9"/>
  <c r="C11" i="9"/>
  <c r="D10" i="9"/>
  <c r="C10" i="9"/>
  <c r="C9" i="9"/>
  <c r="D8" i="9"/>
  <c r="C8" i="9"/>
  <c r="D7" i="9"/>
  <c r="C7" i="9"/>
  <c r="C6" i="9"/>
  <c r="F50" i="8"/>
  <c r="D50" i="8"/>
  <c r="C50" i="8"/>
  <c r="B50" i="8"/>
  <c r="F49" i="8"/>
  <c r="E49" i="8"/>
  <c r="D49" i="8"/>
  <c r="C49" i="8"/>
  <c r="B49" i="8"/>
  <c r="D45" i="8"/>
  <c r="P38" i="8"/>
  <c r="M38" i="8"/>
  <c r="F38" i="8"/>
  <c r="B38" i="8"/>
  <c r="N37" i="8"/>
  <c r="P36" i="8"/>
  <c r="N36" i="8"/>
  <c r="L36" i="8"/>
  <c r="E36" i="8" s="1"/>
  <c r="K36" i="8"/>
  <c r="H36" i="8"/>
  <c r="D36" i="8"/>
  <c r="B36" i="8"/>
  <c r="P35" i="8"/>
  <c r="N35" i="8"/>
  <c r="L35" i="8"/>
  <c r="E35" i="8" s="1"/>
  <c r="K35" i="8"/>
  <c r="H35" i="8"/>
  <c r="D35" i="8"/>
  <c r="B35" i="8"/>
  <c r="P34" i="8"/>
  <c r="N34" i="8"/>
  <c r="N38" i="8" s="1"/>
  <c r="L34" i="8"/>
  <c r="E34" i="8" s="1"/>
  <c r="K34" i="8"/>
  <c r="H34" i="8"/>
  <c r="H38" i="8" s="1"/>
  <c r="B34" i="8"/>
  <c r="P33" i="8"/>
  <c r="N33" i="8"/>
  <c r="K33" i="8"/>
  <c r="L33" i="8" s="1"/>
  <c r="H33" i="8"/>
  <c r="D33" i="8"/>
  <c r="B33" i="8"/>
  <c r="M31" i="8"/>
  <c r="D48" i="8" s="1"/>
  <c r="F31" i="8"/>
  <c r="C48" i="8" s="1"/>
  <c r="P30" i="8"/>
  <c r="P31" i="8" s="1"/>
  <c r="N30" i="8"/>
  <c r="D30" i="8" s="1"/>
  <c r="K30" i="8"/>
  <c r="L30" i="8" s="1"/>
  <c r="H30" i="8"/>
  <c r="B30" i="8"/>
  <c r="P29" i="8"/>
  <c r="N29" i="8"/>
  <c r="K29" i="8"/>
  <c r="L29" i="8" s="1"/>
  <c r="E29" i="8" s="1"/>
  <c r="H29" i="8"/>
  <c r="B29" i="8"/>
  <c r="P28" i="8"/>
  <c r="N28" i="8"/>
  <c r="K28" i="8"/>
  <c r="L28" i="8" s="1"/>
  <c r="E28" i="8" s="1"/>
  <c r="H28" i="8"/>
  <c r="B28" i="8"/>
  <c r="P27" i="8"/>
  <c r="N27" i="8"/>
  <c r="K27" i="8"/>
  <c r="L27" i="8" s="1"/>
  <c r="E27" i="8" s="1"/>
  <c r="H27" i="8"/>
  <c r="B27" i="8"/>
  <c r="M25" i="8"/>
  <c r="D47" i="8" s="1"/>
  <c r="F25" i="8"/>
  <c r="C47" i="8" s="1"/>
  <c r="P24" i="8"/>
  <c r="P25" i="8" s="1"/>
  <c r="N24" i="8"/>
  <c r="K24" i="8"/>
  <c r="L24" i="8" s="1"/>
  <c r="H24" i="8"/>
  <c r="B24" i="8"/>
  <c r="P23" i="8"/>
  <c r="N23" i="8"/>
  <c r="D23" i="8" s="1"/>
  <c r="K23" i="8"/>
  <c r="L23" i="8" s="1"/>
  <c r="E23" i="8" s="1"/>
  <c r="H23" i="8"/>
  <c r="B23" i="8"/>
  <c r="P22" i="8"/>
  <c r="N22" i="8"/>
  <c r="K22" i="8"/>
  <c r="L22" i="8" s="1"/>
  <c r="E22" i="8" s="1"/>
  <c r="H22" i="8"/>
  <c r="B22" i="8"/>
  <c r="P21" i="8"/>
  <c r="N21" i="8"/>
  <c r="K21" i="8"/>
  <c r="L21" i="8" s="1"/>
  <c r="E21" i="8" s="1"/>
  <c r="H21" i="8"/>
  <c r="B21" i="8"/>
  <c r="M19" i="8"/>
  <c r="M40" i="8" s="1"/>
  <c r="F19" i="8"/>
  <c r="C46" i="8" s="1"/>
  <c r="P18" i="8"/>
  <c r="P19" i="8" s="1"/>
  <c r="N18" i="8"/>
  <c r="K18" i="8"/>
  <c r="L18" i="8" s="1"/>
  <c r="H18" i="8"/>
  <c r="B18" i="8"/>
  <c r="P17" i="8"/>
  <c r="N17" i="8"/>
  <c r="K17" i="8"/>
  <c r="L17" i="8" s="1"/>
  <c r="E17" i="8" s="1"/>
  <c r="H17" i="8"/>
  <c r="B17" i="8"/>
  <c r="P16" i="8"/>
  <c r="N16" i="8"/>
  <c r="K16" i="8"/>
  <c r="L16" i="8" s="1"/>
  <c r="H16" i="8"/>
  <c r="B16" i="8"/>
  <c r="P15" i="8"/>
  <c r="N15" i="8"/>
  <c r="K15" i="8"/>
  <c r="L15" i="8" s="1"/>
  <c r="E15" i="8" s="1"/>
  <c r="H15" i="8"/>
  <c r="B15" i="8"/>
  <c r="P13" i="8"/>
  <c r="M13" i="8"/>
  <c r="F13" i="8"/>
  <c r="C45" i="8" s="1"/>
  <c r="P11" i="8"/>
  <c r="N11" i="8"/>
  <c r="L11" i="8"/>
  <c r="K11" i="8"/>
  <c r="H11" i="8"/>
  <c r="D11" i="8" s="1"/>
  <c r="B11" i="8"/>
  <c r="P10" i="8"/>
  <c r="N10" i="8"/>
  <c r="L10" i="8"/>
  <c r="E10" i="8" s="1"/>
  <c r="K10" i="8"/>
  <c r="H10" i="8"/>
  <c r="D10" i="8" s="1"/>
  <c r="B10" i="8"/>
  <c r="P9" i="8"/>
  <c r="N9" i="8"/>
  <c r="N13" i="8" s="1"/>
  <c r="L9" i="8"/>
  <c r="E9" i="8" s="1"/>
  <c r="K9" i="8"/>
  <c r="H9" i="8"/>
  <c r="D9" i="8" s="1"/>
  <c r="B9" i="8"/>
  <c r="P8" i="8"/>
  <c r="N8" i="8"/>
  <c r="L8" i="8"/>
  <c r="E8" i="8" s="1"/>
  <c r="K8" i="8"/>
  <c r="H8" i="8"/>
  <c r="B8" i="8"/>
  <c r="C123" i="24"/>
  <c r="G77" i="24"/>
  <c r="F77" i="24"/>
  <c r="E77" i="24"/>
  <c r="D77" i="24"/>
  <c r="C77" i="24"/>
  <c r="S80" i="24" s="1"/>
  <c r="L13" i="24"/>
  <c r="D120" i="24"/>
  <c r="L9" i="24"/>
  <c r="L11" i="24"/>
  <c r="B77" i="7"/>
  <c r="F27" i="7"/>
  <c r="F26" i="7"/>
  <c r="F25" i="7"/>
  <c r="F24" i="7"/>
  <c r="F22" i="7"/>
  <c r="F21" i="7"/>
  <c r="F19" i="7"/>
  <c r="F18" i="7"/>
  <c r="F17" i="7"/>
  <c r="D40" i="6"/>
  <c r="D25" i="6"/>
  <c r="D22" i="6"/>
  <c r="D20" i="6"/>
  <c r="P16" i="6" s="1"/>
  <c r="P11" i="6"/>
  <c r="I113" i="28"/>
  <c r="I112" i="28"/>
  <c r="E112" i="28"/>
  <c r="I111" i="28"/>
  <c r="I110" i="28"/>
  <c r="I109" i="28"/>
  <c r="I108" i="28"/>
  <c r="I107" i="28"/>
  <c r="I106" i="28"/>
  <c r="I105" i="28"/>
  <c r="E89" i="28"/>
  <c r="E88" i="28"/>
  <c r="E87" i="28"/>
  <c r="E86" i="28"/>
  <c r="E85" i="28"/>
  <c r="E82" i="28"/>
  <c r="E81" i="28"/>
  <c r="E80" i="28"/>
  <c r="E79" i="28"/>
  <c r="E78" i="28"/>
  <c r="H32" i="28"/>
  <c r="H31" i="28"/>
  <c r="H30" i="28"/>
  <c r="H29" i="28"/>
  <c r="H28" i="28"/>
  <c r="H27" i="28"/>
  <c r="H26" i="28"/>
  <c r="H25" i="28"/>
  <c r="H24" i="28"/>
  <c r="H23" i="28"/>
  <c r="H22" i="28"/>
  <c r="H21" i="28"/>
  <c r="H20" i="28"/>
  <c r="H19" i="28"/>
  <c r="H18" i="28"/>
  <c r="H17" i="28"/>
  <c r="H16" i="28"/>
  <c r="H15" i="28"/>
  <c r="H14" i="28"/>
  <c r="H13" i="28"/>
  <c r="H12" i="28"/>
  <c r="H11" i="28"/>
  <c r="H10" i="28"/>
  <c r="H9" i="28"/>
  <c r="H8" i="28"/>
  <c r="H7" i="28"/>
  <c r="H6" i="28"/>
  <c r="H5" i="28"/>
  <c r="H4" i="28"/>
  <c r="Y15" i="5"/>
  <c r="V50" i="4"/>
  <c r="V49" i="4"/>
  <c r="V48" i="4"/>
  <c r="Z47" i="4"/>
  <c r="X47" i="4"/>
  <c r="V47" i="4"/>
  <c r="X46" i="4"/>
  <c r="V46" i="4"/>
  <c r="D38" i="2" s="1"/>
  <c r="V45" i="4"/>
  <c r="D37" i="2" s="1"/>
  <c r="V44" i="4"/>
  <c r="D36" i="2" s="1"/>
  <c r="X43" i="4"/>
  <c r="V43" i="4"/>
  <c r="D35" i="2" s="1"/>
  <c r="V42" i="4"/>
  <c r="V41" i="4"/>
  <c r="V40" i="4"/>
  <c r="D32" i="2" s="1"/>
  <c r="V39" i="4"/>
  <c r="D31" i="2" s="1"/>
  <c r="V38" i="4"/>
  <c r="D30" i="2" s="1"/>
  <c r="V37" i="4"/>
  <c r="D29" i="2" s="1"/>
  <c r="V29" i="4"/>
  <c r="F15" i="4" s="1"/>
  <c r="V28" i="4"/>
  <c r="D23" i="26"/>
  <c r="D22" i="26"/>
  <c r="L57" i="26" s="1"/>
  <c r="W17" i="4"/>
  <c r="W16" i="4"/>
  <c r="W14" i="4"/>
  <c r="X5" i="4"/>
  <c r="B94" i="3"/>
  <c r="I48" i="3"/>
  <c r="D56" i="2"/>
  <c r="D55" i="2"/>
  <c r="D54" i="2"/>
  <c r="D53" i="2"/>
  <c r="D50" i="2"/>
  <c r="D49" i="2"/>
  <c r="D48" i="2"/>
  <c r="D47" i="2"/>
  <c r="D46" i="2"/>
  <c r="D45" i="2"/>
  <c r="D44" i="2"/>
  <c r="D43" i="2"/>
  <c r="D42" i="2"/>
  <c r="D41" i="2"/>
  <c r="D40" i="2"/>
  <c r="D34" i="2"/>
  <c r="D33" i="2"/>
  <c r="D28" i="2"/>
  <c r="D27" i="2"/>
  <c r="D26" i="2"/>
  <c r="D25" i="2"/>
  <c r="D24" i="2"/>
  <c r="D23" i="2"/>
  <c r="D22" i="2"/>
  <c r="D21" i="2"/>
  <c r="D20" i="2"/>
  <c r="D19" i="2"/>
  <c r="D18" i="2"/>
  <c r="D17" i="2"/>
  <c r="I99" i="26"/>
  <c r="I98" i="26"/>
  <c r="L66" i="26"/>
  <c r="L65" i="26"/>
  <c r="L58" i="26"/>
  <c r="L56" i="26"/>
  <c r="L55" i="26"/>
  <c r="L54" i="26"/>
  <c r="K51" i="26"/>
  <c r="S51" i="26" s="1"/>
  <c r="J51" i="26"/>
  <c r="H51" i="26"/>
  <c r="R51" i="26" s="1"/>
  <c r="G51" i="26"/>
  <c r="E51" i="26"/>
  <c r="Q51" i="26" s="1"/>
  <c r="D51" i="26"/>
  <c r="J48" i="26"/>
  <c r="I48" i="26"/>
  <c r="H48" i="26"/>
  <c r="G48" i="26"/>
  <c r="E48" i="26"/>
  <c r="J47" i="26"/>
  <c r="I47" i="26"/>
  <c r="H47" i="26"/>
  <c r="G47" i="26"/>
  <c r="E47" i="26"/>
  <c r="J46" i="26"/>
  <c r="I46" i="26"/>
  <c r="H46" i="26"/>
  <c r="G46" i="26"/>
  <c r="E46" i="26"/>
  <c r="I45" i="26"/>
  <c r="H45" i="26"/>
  <c r="G45" i="26"/>
  <c r="E45" i="26"/>
  <c r="J44" i="26"/>
  <c r="I44" i="26"/>
  <c r="H44" i="26"/>
  <c r="G44" i="26"/>
  <c r="E44" i="26"/>
  <c r="D39" i="26"/>
  <c r="L68" i="26" s="1"/>
  <c r="D36" i="26"/>
  <c r="D34" i="26"/>
  <c r="M95" i="26" s="1"/>
  <c r="D33" i="26"/>
  <c r="D32" i="26"/>
  <c r="V92" i="26" s="1"/>
  <c r="M94" i="26" s="1"/>
  <c r="D24" i="26"/>
  <c r="M86" i="26" s="1"/>
  <c r="D21" i="26"/>
  <c r="M84" i="26" s="1"/>
  <c r="D15" i="26"/>
  <c r="L60" i="26" s="1"/>
  <c r="D14" i="26"/>
  <c r="D13" i="26"/>
  <c r="M83" i="26" s="1"/>
  <c r="M105" i="26"/>
  <c r="D10" i="26"/>
  <c r="D24" i="6" l="1"/>
  <c r="D40" i="26"/>
  <c r="D41" i="26" s="1"/>
  <c r="L61" i="26" s="1"/>
  <c r="L38" i="8"/>
  <c r="E33" i="8"/>
  <c r="E38" i="8" s="1"/>
  <c r="E24" i="8"/>
  <c r="J45" i="26"/>
  <c r="D46" i="8"/>
  <c r="D28" i="8"/>
  <c r="D29" i="8"/>
  <c r="D16" i="8"/>
  <c r="D18" i="8"/>
  <c r="T51" i="26"/>
  <c r="L62" i="26" s="1"/>
  <c r="H33" i="28"/>
  <c r="C3" i="28" s="1"/>
  <c r="D24" i="8"/>
  <c r="E30" i="8"/>
  <c r="P40" i="8"/>
  <c r="B9" i="10" s="1"/>
  <c r="C9" i="10" s="1"/>
  <c r="D9" i="10" s="1"/>
  <c r="E9" i="10" s="1"/>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AC9" i="10" s="1"/>
  <c r="AD9" i="10" s="1"/>
  <c r="AE9" i="10" s="1"/>
  <c r="AF9" i="10" s="1"/>
  <c r="AG9" i="10" s="1"/>
  <c r="AH9" i="10" s="1"/>
  <c r="AI9" i="10" s="1"/>
  <c r="AJ9" i="10" s="1"/>
  <c r="AK9" i="10" s="1"/>
  <c r="AL9" i="10" s="1"/>
  <c r="AM9" i="10" s="1"/>
  <c r="AN9" i="10" s="1"/>
  <c r="AO9" i="10" s="1"/>
  <c r="D51" i="8"/>
  <c r="E18" i="8"/>
  <c r="E31" i="8"/>
  <c r="B31" i="8"/>
  <c r="B48" i="8" s="1"/>
  <c r="F48" i="8" s="1"/>
  <c r="L31" i="8"/>
  <c r="D27" i="8"/>
  <c r="D31" i="8" s="1"/>
  <c r="H31" i="8"/>
  <c r="N31" i="8"/>
  <c r="N25" i="8"/>
  <c r="D22" i="8"/>
  <c r="H25" i="8"/>
  <c r="E25" i="8"/>
  <c r="B25" i="8"/>
  <c r="B47" i="8" s="1"/>
  <c r="F47" i="8" s="1"/>
  <c r="D21" i="8"/>
  <c r="L25" i="8"/>
  <c r="D17" i="8"/>
  <c r="D15" i="8"/>
  <c r="N19" i="8"/>
  <c r="L19" i="8"/>
  <c r="E16" i="8"/>
  <c r="P26" i="10"/>
  <c r="AF26" i="10"/>
  <c r="D26" i="10"/>
  <c r="T26" i="10"/>
  <c r="AJ26" i="10"/>
  <c r="H26" i="10"/>
  <c r="X26" i="10"/>
  <c r="AN26" i="10"/>
  <c r="L26" i="10"/>
  <c r="AB26" i="10"/>
  <c r="E26" i="10"/>
  <c r="I26" i="10"/>
  <c r="M26" i="10"/>
  <c r="Q26" i="10"/>
  <c r="U26" i="10"/>
  <c r="Y26" i="10"/>
  <c r="AC26" i="10"/>
  <c r="AG26" i="10"/>
  <c r="AK26" i="10"/>
  <c r="AO26" i="10"/>
  <c r="F26" i="10"/>
  <c r="J26" i="10"/>
  <c r="N26" i="10"/>
  <c r="R26" i="10"/>
  <c r="V26" i="10"/>
  <c r="Z26" i="10"/>
  <c r="AD26" i="10"/>
  <c r="AH26" i="10"/>
  <c r="AL26" i="10"/>
  <c r="C26" i="10"/>
  <c r="G26" i="10"/>
  <c r="K26" i="10"/>
  <c r="O26" i="10"/>
  <c r="S26" i="10"/>
  <c r="W26" i="10"/>
  <c r="AA26" i="10"/>
  <c r="AE26" i="10"/>
  <c r="AI26" i="10"/>
  <c r="B77" i="24"/>
  <c r="D118" i="24"/>
  <c r="L10" i="24"/>
  <c r="L12" i="24"/>
  <c r="D122" i="24"/>
  <c r="D114" i="24"/>
  <c r="F55" i="7"/>
  <c r="D30" i="26"/>
  <c r="M92" i="26" s="1"/>
  <c r="M100" i="26" s="1"/>
  <c r="B19" i="8"/>
  <c r="B46" i="8" s="1"/>
  <c r="F46" i="8" s="1"/>
  <c r="D8" i="8"/>
  <c r="D13" i="8" s="1"/>
  <c r="H19" i="8"/>
  <c r="S80" i="26"/>
  <c r="S85" i="26"/>
  <c r="D117" i="24"/>
  <c r="D121" i="24"/>
  <c r="D115" i="24"/>
  <c r="D119" i="24"/>
  <c r="D116" i="24"/>
  <c r="D9" i="26"/>
  <c r="B34" i="11"/>
  <c r="B36" i="11" s="1"/>
  <c r="B13" i="8"/>
  <c r="B45" i="8" s="1"/>
  <c r="E45" i="8" s="1"/>
  <c r="L13" i="8"/>
  <c r="D8" i="26"/>
  <c r="S81" i="26"/>
  <c r="S86" i="26"/>
  <c r="E11" i="8"/>
  <c r="E13" i="8" s="1"/>
  <c r="D23" i="6"/>
  <c r="D26" i="6"/>
  <c r="C51" i="8"/>
  <c r="H13" i="8"/>
  <c r="F40" i="8"/>
  <c r="B40" i="9" s="1"/>
  <c r="D34" i="8"/>
  <c r="D38" i="8" s="1"/>
  <c r="K47" i="26"/>
  <c r="K46" i="26"/>
  <c r="K48" i="26"/>
  <c r="W15" i="4"/>
  <c r="E49" i="26"/>
  <c r="J49" i="26"/>
  <c r="I49" i="26"/>
  <c r="G49" i="26"/>
  <c r="K45" i="26"/>
  <c r="H49" i="26"/>
  <c r="K44" i="26"/>
  <c r="M93" i="26"/>
  <c r="D31" i="26"/>
  <c r="E47" i="8" l="1"/>
  <c r="E19" i="8"/>
  <c r="D25" i="8"/>
  <c r="D19" i="8"/>
  <c r="D40" i="8" s="1"/>
  <c r="D24" i="7" s="1"/>
  <c r="N40" i="8"/>
  <c r="E48" i="8"/>
  <c r="L40" i="8"/>
  <c r="B8" i="10" s="1"/>
  <c r="B11" i="10" s="1"/>
  <c r="F60" i="7" s="1"/>
  <c r="E46" i="8"/>
  <c r="B40" i="8"/>
  <c r="D26" i="9" s="1"/>
  <c r="E40" i="8"/>
  <c r="L14" i="24"/>
  <c r="S83" i="26"/>
  <c r="M81" i="26" s="1"/>
  <c r="M98" i="26" s="1"/>
  <c r="M101" i="26"/>
  <c r="H40" i="8"/>
  <c r="S87" i="26"/>
  <c r="M85" i="26" s="1"/>
  <c r="M99" i="26" s="1"/>
  <c r="C37" i="9"/>
  <c r="C40" i="9"/>
  <c r="F45" i="8"/>
  <c r="B51" i="8"/>
  <c r="F51" i="8" s="1"/>
  <c r="K49" i="26"/>
  <c r="L63" i="26" s="1"/>
  <c r="M106" i="26"/>
  <c r="C53" i="7" l="1"/>
  <c r="B14" i="10"/>
  <c r="B15" i="10" s="1"/>
  <c r="F59" i="7"/>
  <c r="C32" i="7"/>
  <c r="C7" i="7"/>
  <c r="C20" i="7"/>
  <c r="F57" i="7"/>
  <c r="F58" i="7"/>
  <c r="C8" i="10"/>
  <c r="C11" i="10" s="1"/>
  <c r="C14" i="10" s="1"/>
  <c r="C15" i="10" s="1"/>
  <c r="C29" i="7"/>
  <c r="C11" i="7"/>
  <c r="C31" i="7"/>
  <c r="C52" i="7"/>
  <c r="C46" i="7"/>
  <c r="C40" i="7"/>
  <c r="C12" i="7"/>
  <c r="C36" i="7"/>
  <c r="C73" i="7"/>
  <c r="C61" i="7"/>
  <c r="D28" i="9"/>
  <c r="C24" i="7"/>
  <c r="C47" i="7"/>
  <c r="C22" i="7"/>
  <c r="D35" i="9"/>
  <c r="C67" i="7"/>
  <c r="C72" i="7"/>
  <c r="C58" i="7"/>
  <c r="C30" i="7"/>
  <c r="C74" i="7"/>
  <c r="C21" i="7"/>
  <c r="F3" i="8"/>
  <c r="C35" i="7"/>
  <c r="C66" i="7"/>
  <c r="D12" i="9"/>
  <c r="D9" i="9"/>
  <c r="D11" i="26"/>
  <c r="C60" i="7"/>
  <c r="C34" i="7"/>
  <c r="S58" i="26"/>
  <c r="C77" i="7"/>
  <c r="C42" i="7"/>
  <c r="C14" i="7"/>
  <c r="C49" i="7"/>
  <c r="D17" i="9"/>
  <c r="D22" i="9"/>
  <c r="D23" i="9"/>
  <c r="D20" i="9"/>
  <c r="C6" i="7"/>
  <c r="C69" i="7"/>
  <c r="C38" i="7"/>
  <c r="C5" i="7"/>
  <c r="C45" i="7"/>
  <c r="S60" i="26"/>
  <c r="C26" i="7"/>
  <c r="C55" i="7"/>
  <c r="C25" i="7"/>
  <c r="C39" i="7"/>
  <c r="C57" i="7"/>
  <c r="C71" i="7"/>
  <c r="D19" i="9"/>
  <c r="D30" i="9"/>
  <c r="D16" i="9"/>
  <c r="D24" i="9"/>
  <c r="C10" i="7"/>
  <c r="C50" i="7"/>
  <c r="C37" i="7"/>
  <c r="C17" i="7"/>
  <c r="C65" i="7"/>
  <c r="C18" i="7"/>
  <c r="C63" i="7"/>
  <c r="C16" i="7"/>
  <c r="C51" i="7"/>
  <c r="S57" i="26"/>
  <c r="C19" i="7"/>
  <c r="C43" i="7"/>
  <c r="C70" i="7"/>
  <c r="C15" i="7"/>
  <c r="C54" i="7"/>
  <c r="C33" i="7"/>
  <c r="C64" i="7"/>
  <c r="C9" i="7"/>
  <c r="C27" i="7"/>
  <c r="C44" i="7"/>
  <c r="C59" i="7"/>
  <c r="S59" i="26"/>
  <c r="D6" i="9"/>
  <c r="D21" i="9"/>
  <c r="D33" i="9"/>
  <c r="D18" i="9"/>
  <c r="D72" i="7"/>
  <c r="D44" i="7"/>
  <c r="D45" i="7"/>
  <c r="D25" i="7"/>
  <c r="D70" i="7"/>
  <c r="G29" i="5"/>
  <c r="D18" i="26" s="1"/>
  <c r="D54" i="7"/>
  <c r="D51" i="7"/>
  <c r="D53" i="7"/>
  <c r="D63" i="7"/>
  <c r="D36" i="7"/>
  <c r="D10" i="7"/>
  <c r="D9" i="7"/>
  <c r="D26" i="7"/>
  <c r="D35" i="7"/>
  <c r="D66" i="7"/>
  <c r="D19" i="7"/>
  <c r="D60" i="7"/>
  <c r="D47" i="7"/>
  <c r="C40" i="8"/>
  <c r="D69" i="7"/>
  <c r="D29" i="7"/>
  <c r="D11" i="7"/>
  <c r="D22" i="7"/>
  <c r="D74" i="7"/>
  <c r="D18" i="7"/>
  <c r="D32" i="7"/>
  <c r="D40" i="7"/>
  <c r="D50" i="7"/>
  <c r="D20" i="7"/>
  <c r="D46" i="7"/>
  <c r="D5" i="7"/>
  <c r="D15" i="7"/>
  <c r="D61" i="7"/>
  <c r="D71" i="7"/>
  <c r="D37" i="7"/>
  <c r="D14" i="7"/>
  <c r="D27" i="7"/>
  <c r="D67" i="7"/>
  <c r="D30" i="7"/>
  <c r="D38" i="7"/>
  <c r="D58" i="7"/>
  <c r="D39" i="7"/>
  <c r="D12" i="7"/>
  <c r="D57" i="7"/>
  <c r="D55" i="7"/>
  <c r="D65" i="7"/>
  <c r="D33" i="7"/>
  <c r="D21" i="7"/>
  <c r="D34" i="7"/>
  <c r="D43" i="7"/>
  <c r="D52" i="7"/>
  <c r="D31" i="7"/>
  <c r="D49" i="7"/>
  <c r="D7" i="7"/>
  <c r="D17" i="7"/>
  <c r="D64" i="7"/>
  <c r="D73" i="7"/>
  <c r="D42" i="7"/>
  <c r="D6" i="7"/>
  <c r="D16" i="7"/>
  <c r="D59" i="7"/>
  <c r="B21" i="10"/>
  <c r="C21" i="10" s="1"/>
  <c r="D21" i="10" s="1"/>
  <c r="E21" i="10" s="1"/>
  <c r="F21" i="10" s="1"/>
  <c r="G21" i="10" s="1"/>
  <c r="H21" i="10" s="1"/>
  <c r="I21" i="10" s="1"/>
  <c r="J21" i="10" s="1"/>
  <c r="K21" i="10" s="1"/>
  <c r="L21" i="10" s="1"/>
  <c r="M21" i="10" s="1"/>
  <c r="N21" i="10" s="1"/>
  <c r="O21" i="10" s="1"/>
  <c r="P21" i="10" s="1"/>
  <c r="Q21" i="10" s="1"/>
  <c r="R21" i="10" s="1"/>
  <c r="S21" i="10" s="1"/>
  <c r="T21" i="10" s="1"/>
  <c r="U21" i="10" s="1"/>
  <c r="V21" i="10" s="1"/>
  <c r="W21" i="10" s="1"/>
  <c r="X21" i="10" s="1"/>
  <c r="Y21" i="10" s="1"/>
  <c r="Z21" i="10" s="1"/>
  <c r="AA21" i="10" s="1"/>
  <c r="AB21" i="10" s="1"/>
  <c r="AC21" i="10" s="1"/>
  <c r="AD21" i="10" s="1"/>
  <c r="AE21" i="10" s="1"/>
  <c r="AF21" i="10" s="1"/>
  <c r="AG21" i="10" s="1"/>
  <c r="AH21" i="10" s="1"/>
  <c r="AI21" i="10" s="1"/>
  <c r="AJ21" i="10" s="1"/>
  <c r="AK21" i="10" s="1"/>
  <c r="AL21" i="10" s="1"/>
  <c r="AM21" i="10" s="1"/>
  <c r="AN21" i="10" s="1"/>
  <c r="AO21" i="10" s="1"/>
  <c r="E51" i="8"/>
  <c r="B5" i="9"/>
  <c r="D35" i="26"/>
  <c r="D38" i="26" l="1"/>
  <c r="S97" i="26" s="1"/>
  <c r="D8" i="10"/>
  <c r="E8" i="10" s="1"/>
  <c r="F8" i="10" s="1"/>
  <c r="L59" i="26"/>
  <c r="B18" i="10"/>
  <c r="C5" i="9"/>
  <c r="B46" i="9"/>
  <c r="S96" i="26" l="1"/>
  <c r="S99" i="26"/>
  <c r="S98" i="26"/>
  <c r="S95" i="26"/>
  <c r="S100" i="26" s="1"/>
  <c r="M96" i="26" s="1"/>
  <c r="M102" i="26" s="1"/>
  <c r="M103" i="26" s="1"/>
  <c r="N5" i="26" s="1"/>
  <c r="E11" i="10"/>
  <c r="E14" i="10" s="1"/>
  <c r="E15" i="10" s="1"/>
  <c r="D11" i="10"/>
  <c r="D14" i="10" s="1"/>
  <c r="D15" i="10" s="1"/>
  <c r="B22" i="10"/>
  <c r="C18" i="10"/>
  <c r="G8" i="10"/>
  <c r="F11" i="10"/>
  <c r="C46" i="9"/>
  <c r="B47" i="9"/>
  <c r="D46" i="9"/>
  <c r="F14" i="10" l="1"/>
  <c r="F15" i="10" s="1"/>
  <c r="G11" i="10"/>
  <c r="H8" i="10"/>
  <c r="C22" i="10"/>
  <c r="D18" i="10"/>
  <c r="B34" i="10"/>
  <c r="B23" i="10"/>
  <c r="H11" i="10" l="1"/>
  <c r="I8" i="10"/>
  <c r="B32" i="10"/>
  <c r="B30" i="10"/>
  <c r="B27" i="10"/>
  <c r="B29" i="10" s="1"/>
  <c r="B31" i="10" s="1"/>
  <c r="D22" i="10"/>
  <c r="E18" i="10"/>
  <c r="C34" i="10"/>
  <c r="C23" i="10"/>
  <c r="G14" i="10"/>
  <c r="G15" i="10" s="1"/>
  <c r="B33" i="10" l="1"/>
  <c r="D34" i="10"/>
  <c r="D23" i="10"/>
  <c r="C32" i="10"/>
  <c r="C30" i="10"/>
  <c r="C27" i="10"/>
  <c r="C29" i="10" s="1"/>
  <c r="C31" i="10" s="1"/>
  <c r="E22" i="10"/>
  <c r="F18" i="10"/>
  <c r="H14" i="10"/>
  <c r="H15" i="10" s="1"/>
  <c r="D37" i="26"/>
  <c r="J8" i="10"/>
  <c r="I11" i="10"/>
  <c r="C33" i="10" l="1"/>
  <c r="K8" i="10"/>
  <c r="J11" i="10"/>
  <c r="D27" i="10"/>
  <c r="D29" i="10" s="1"/>
  <c r="D33" i="10" s="1"/>
  <c r="D30" i="10"/>
  <c r="D32" i="10"/>
  <c r="G18" i="10"/>
  <c r="F22" i="10"/>
  <c r="E34" i="10"/>
  <c r="E23" i="10"/>
  <c r="I14" i="10"/>
  <c r="I15" i="10" s="1"/>
  <c r="D31" i="10" l="1"/>
  <c r="G22" i="10"/>
  <c r="H18" i="10"/>
  <c r="J14" i="10"/>
  <c r="J15" i="10" s="1"/>
  <c r="F34" i="10"/>
  <c r="F23" i="10"/>
  <c r="E32" i="10"/>
  <c r="E30" i="10"/>
  <c r="E27" i="10"/>
  <c r="E29" i="10" s="1"/>
  <c r="E31" i="10" s="1"/>
  <c r="K11" i="10"/>
  <c r="L8" i="10"/>
  <c r="E33" i="10" l="1"/>
  <c r="H22" i="10"/>
  <c r="I18" i="10"/>
  <c r="K14" i="10"/>
  <c r="K15" i="10" s="1"/>
  <c r="F32" i="10"/>
  <c r="F30" i="10"/>
  <c r="F27" i="10"/>
  <c r="F29" i="10" s="1"/>
  <c r="F33" i="10" s="1"/>
  <c r="L11" i="10"/>
  <c r="M8" i="10"/>
  <c r="G34" i="10"/>
  <c r="G23" i="10"/>
  <c r="F31" i="10" l="1"/>
  <c r="I22" i="10"/>
  <c r="J18" i="10"/>
  <c r="G32" i="10"/>
  <c r="G30" i="10"/>
  <c r="G27" i="10"/>
  <c r="G29" i="10" s="1"/>
  <c r="G33" i="10" s="1"/>
  <c r="L14" i="10"/>
  <c r="L15" i="10" s="1"/>
  <c r="H23" i="10"/>
  <c r="H34" i="10"/>
  <c r="N8" i="10"/>
  <c r="M11" i="10"/>
  <c r="G31" i="10" l="1"/>
  <c r="H32" i="10"/>
  <c r="H30" i="10"/>
  <c r="H27" i="10"/>
  <c r="H29" i="10" s="1"/>
  <c r="H33" i="10" s="1"/>
  <c r="J22" i="10"/>
  <c r="K18" i="10"/>
  <c r="M14" i="10"/>
  <c r="M15" i="10" s="1"/>
  <c r="I34" i="10"/>
  <c r="I23" i="10"/>
  <c r="O8" i="10"/>
  <c r="N11" i="10"/>
  <c r="H31" i="10" l="1"/>
  <c r="J34" i="10"/>
  <c r="J23" i="10"/>
  <c r="N14" i="10"/>
  <c r="N15" i="10" s="1"/>
  <c r="O11" i="10"/>
  <c r="P8" i="10"/>
  <c r="I32" i="10"/>
  <c r="I30" i="10"/>
  <c r="I27" i="10"/>
  <c r="I29" i="10" s="1"/>
  <c r="I33" i="10" s="1"/>
  <c r="K22" i="10"/>
  <c r="L18" i="10"/>
  <c r="I31" i="10" l="1"/>
  <c r="Q8" i="10"/>
  <c r="P11" i="10"/>
  <c r="L22" i="10"/>
  <c r="M18" i="10"/>
  <c r="O14" i="10"/>
  <c r="O15" i="10" s="1"/>
  <c r="K34" i="10"/>
  <c r="K23" i="10"/>
  <c r="J32" i="10"/>
  <c r="J30" i="10"/>
  <c r="J27" i="10"/>
  <c r="J29" i="10" s="1"/>
  <c r="J31" i="10" s="1"/>
  <c r="J33" i="10" l="1"/>
  <c r="P14" i="10"/>
  <c r="P15" i="10" s="1"/>
  <c r="K32" i="10"/>
  <c r="K30" i="10"/>
  <c r="K27" i="10"/>
  <c r="K29" i="10" s="1"/>
  <c r="K31" i="10" s="1"/>
  <c r="M22" i="10"/>
  <c r="N18" i="10"/>
  <c r="R8" i="10"/>
  <c r="Q11" i="10"/>
  <c r="L34" i="10"/>
  <c r="L23" i="10"/>
  <c r="K33" i="10" l="1"/>
  <c r="S8" i="10"/>
  <c r="R11" i="10"/>
  <c r="O18" i="10"/>
  <c r="N22" i="10"/>
  <c r="M34" i="10"/>
  <c r="M23" i="10"/>
  <c r="L32" i="10"/>
  <c r="L30" i="10"/>
  <c r="L27" i="10"/>
  <c r="L29" i="10" s="1"/>
  <c r="L33" i="10" s="1"/>
  <c r="Q14" i="10"/>
  <c r="Q15" i="10" s="1"/>
  <c r="L31" i="10" l="1"/>
  <c r="M32" i="10"/>
  <c r="M30" i="10"/>
  <c r="M27" i="10"/>
  <c r="M29" i="10" s="1"/>
  <c r="M31" i="10" s="1"/>
  <c r="N34" i="10"/>
  <c r="N23" i="10"/>
  <c r="R14" i="10"/>
  <c r="R15" i="10" s="1"/>
  <c r="S11" i="10"/>
  <c r="T8" i="10"/>
  <c r="O22" i="10"/>
  <c r="P18" i="10"/>
  <c r="M33" i="10" l="1"/>
  <c r="S14" i="10"/>
  <c r="S15" i="10" s="1"/>
  <c r="P22" i="10"/>
  <c r="Q18" i="10"/>
  <c r="O34" i="10"/>
  <c r="O23" i="10"/>
  <c r="T11" i="10"/>
  <c r="U8" i="10"/>
  <c r="N32" i="10"/>
  <c r="N30" i="10"/>
  <c r="N27" i="10"/>
  <c r="N29" i="10" s="1"/>
  <c r="N33" i="10" s="1"/>
  <c r="N31" i="10" l="1"/>
  <c r="O32" i="10"/>
  <c r="O30" i="10"/>
  <c r="O27" i="10"/>
  <c r="O29" i="10" s="1"/>
  <c r="O33" i="10" s="1"/>
  <c r="V8" i="10"/>
  <c r="U11" i="10"/>
  <c r="Q22" i="10"/>
  <c r="R18" i="10"/>
  <c r="T14" i="10"/>
  <c r="T15" i="10" s="1"/>
  <c r="P23" i="10"/>
  <c r="P34" i="10"/>
  <c r="O31" i="10" l="1"/>
  <c r="W8" i="10"/>
  <c r="V11" i="10"/>
  <c r="R22" i="10"/>
  <c r="S18" i="10"/>
  <c r="P27" i="10"/>
  <c r="P29" i="10" s="1"/>
  <c r="P33" i="10" s="1"/>
  <c r="P30" i="10"/>
  <c r="P32" i="10"/>
  <c r="Q34" i="10"/>
  <c r="Q23" i="10"/>
  <c r="U14" i="10"/>
  <c r="U15" i="10" s="1"/>
  <c r="P31" i="10" l="1"/>
  <c r="V14" i="10"/>
  <c r="V15" i="10" s="1"/>
  <c r="S22" i="10"/>
  <c r="T18" i="10"/>
  <c r="W11" i="10"/>
  <c r="X8" i="10"/>
  <c r="Q32" i="10"/>
  <c r="Q30" i="10"/>
  <c r="Q27" i="10"/>
  <c r="Q29" i="10" s="1"/>
  <c r="Q31" i="10" s="1"/>
  <c r="R34" i="10"/>
  <c r="R23" i="10"/>
  <c r="Q33" i="10" l="1"/>
  <c r="X11" i="10"/>
  <c r="Y8" i="10"/>
  <c r="R32" i="10"/>
  <c r="R30" i="10"/>
  <c r="R27" i="10"/>
  <c r="R29" i="10" s="1"/>
  <c r="R33" i="10" s="1"/>
  <c r="W14" i="10"/>
  <c r="W15" i="10" s="1"/>
  <c r="T22" i="10"/>
  <c r="U18" i="10"/>
  <c r="S34" i="10"/>
  <c r="S23" i="10"/>
  <c r="R31" i="10" l="1"/>
  <c r="X14" i="10"/>
  <c r="X15" i="10" s="1"/>
  <c r="T34" i="10"/>
  <c r="T23" i="10"/>
  <c r="Z8" i="10"/>
  <c r="Y11" i="10"/>
  <c r="S32" i="10"/>
  <c r="S30" i="10"/>
  <c r="S27" i="10"/>
  <c r="S29" i="10" s="1"/>
  <c r="S31" i="10" s="1"/>
  <c r="U22" i="10"/>
  <c r="V18" i="10"/>
  <c r="S33" i="10" l="1"/>
  <c r="Y14" i="10"/>
  <c r="Y15" i="10" s="1"/>
  <c r="W18" i="10"/>
  <c r="V22" i="10"/>
  <c r="AA8" i="10"/>
  <c r="Z11" i="10"/>
  <c r="U34" i="10"/>
  <c r="U23" i="10"/>
  <c r="T27" i="10"/>
  <c r="T29" i="10" s="1"/>
  <c r="T33" i="10" s="1"/>
  <c r="T32" i="10"/>
  <c r="T30" i="10"/>
  <c r="T31" i="10" l="1"/>
  <c r="Z14" i="10"/>
  <c r="Z15" i="10" s="1"/>
  <c r="U32" i="10"/>
  <c r="U30" i="10"/>
  <c r="U27" i="10"/>
  <c r="U29" i="10" s="1"/>
  <c r="U31" i="10" s="1"/>
  <c r="AA11" i="10"/>
  <c r="AB8" i="10"/>
  <c r="V34" i="10"/>
  <c r="V23" i="10"/>
  <c r="W22" i="10"/>
  <c r="X18" i="10"/>
  <c r="U33" i="10" l="1"/>
  <c r="AB11" i="10"/>
  <c r="AC8" i="10"/>
  <c r="AA14" i="10"/>
  <c r="AA15" i="10" s="1"/>
  <c r="X22" i="10"/>
  <c r="Y18" i="10"/>
  <c r="W34" i="10"/>
  <c r="W23" i="10"/>
  <c r="V32" i="10"/>
  <c r="V30" i="10"/>
  <c r="V27" i="10"/>
  <c r="V29" i="10" s="1"/>
  <c r="V33" i="10" s="1"/>
  <c r="V31" i="10" l="1"/>
  <c r="X34" i="10"/>
  <c r="X23" i="10"/>
  <c r="AB14" i="10"/>
  <c r="AB15" i="10" s="1"/>
  <c r="W32" i="10"/>
  <c r="W30" i="10"/>
  <c r="W27" i="10"/>
  <c r="W29" i="10" s="1"/>
  <c r="W33" i="10" s="1"/>
  <c r="Y22" i="10"/>
  <c r="Z18" i="10"/>
  <c r="AD8" i="10"/>
  <c r="AC11" i="10"/>
  <c r="W31" i="10" l="1"/>
  <c r="Y34" i="10"/>
  <c r="Y23" i="10"/>
  <c r="X32" i="10"/>
  <c r="X30" i="10"/>
  <c r="X27" i="10"/>
  <c r="X29" i="10" s="1"/>
  <c r="X33" i="10" s="1"/>
  <c r="AC14" i="10"/>
  <c r="AC15" i="10" s="1"/>
  <c r="AE8" i="10"/>
  <c r="AD11" i="10"/>
  <c r="Z22" i="10"/>
  <c r="AA18" i="10"/>
  <c r="X31" i="10" l="1"/>
  <c r="AE11" i="10"/>
  <c r="AF8" i="10"/>
  <c r="Y32" i="10"/>
  <c r="Y30" i="10"/>
  <c r="Y27" i="10"/>
  <c r="Y29" i="10" s="1"/>
  <c r="Y33" i="10" s="1"/>
  <c r="AA22" i="10"/>
  <c r="AB18" i="10"/>
  <c r="Z34" i="10"/>
  <c r="Z23" i="10"/>
  <c r="AD14" i="10"/>
  <c r="AD15" i="10" s="1"/>
  <c r="Y31" i="10" l="1"/>
  <c r="AG8" i="10"/>
  <c r="AF11" i="10"/>
  <c r="AC18" i="10"/>
  <c r="AB22" i="10"/>
  <c r="AE14" i="10"/>
  <c r="AE15" i="10" s="1"/>
  <c r="AA34" i="10"/>
  <c r="AA23" i="10"/>
  <c r="Z32" i="10"/>
  <c r="Z30" i="10"/>
  <c r="Z27" i="10"/>
  <c r="Z29" i="10" s="1"/>
  <c r="Z33" i="10" s="1"/>
  <c r="Z31" i="10" l="1"/>
  <c r="AF14" i="10"/>
  <c r="AF15" i="10" s="1"/>
  <c r="AA32" i="10"/>
  <c r="AA30" i="10"/>
  <c r="AA27" i="10"/>
  <c r="AA29" i="10" s="1"/>
  <c r="AA33" i="10" s="1"/>
  <c r="AB34" i="10"/>
  <c r="AB23" i="10"/>
  <c r="AH8" i="10"/>
  <c r="AG11" i="10"/>
  <c r="AC22" i="10"/>
  <c r="AD18" i="10"/>
  <c r="AA31" i="10" l="1"/>
  <c r="AI8" i="10"/>
  <c r="AH11" i="10"/>
  <c r="AB32" i="10"/>
  <c r="AB30" i="10"/>
  <c r="AB27" i="10"/>
  <c r="AB29" i="10" s="1"/>
  <c r="AB31" i="10" s="1"/>
  <c r="AE18" i="10"/>
  <c r="AD22" i="10"/>
  <c r="AC34" i="10"/>
  <c r="AC23" i="10"/>
  <c r="AG14" i="10"/>
  <c r="AG15" i="10" s="1"/>
  <c r="AB33" i="10" l="1"/>
  <c r="AD34" i="10"/>
  <c r="AD23" i="10"/>
  <c r="AE22" i="10"/>
  <c r="AF18" i="10"/>
  <c r="AH14" i="10"/>
  <c r="AH15" i="10" s="1"/>
  <c r="AC32" i="10"/>
  <c r="AC30" i="10"/>
  <c r="AC27" i="10"/>
  <c r="AC29" i="10" s="1"/>
  <c r="AC33" i="10" s="1"/>
  <c r="AI11" i="10"/>
  <c r="AJ8" i="10"/>
  <c r="AC31" i="10" l="1"/>
  <c r="AJ11" i="10"/>
  <c r="AK8" i="10"/>
  <c r="AF22" i="10"/>
  <c r="AG18" i="10"/>
  <c r="AD32" i="10"/>
  <c r="AD30" i="10"/>
  <c r="AD27" i="10"/>
  <c r="AD29" i="10" s="1"/>
  <c r="AD33" i="10" s="1"/>
  <c r="AI14" i="10"/>
  <c r="AI15" i="10" s="1"/>
  <c r="AE34" i="10"/>
  <c r="AE23" i="10"/>
  <c r="AD31" i="10" l="1"/>
  <c r="AL8" i="10"/>
  <c r="AK11" i="10"/>
  <c r="AE32" i="10"/>
  <c r="AE30" i="10"/>
  <c r="AE27" i="10"/>
  <c r="AE29" i="10" s="1"/>
  <c r="AE31" i="10" s="1"/>
  <c r="AG22" i="10"/>
  <c r="AH18" i="10"/>
  <c r="AJ14" i="10"/>
  <c r="AJ15" i="10" s="1"/>
  <c r="AF23" i="10"/>
  <c r="AF34" i="10"/>
  <c r="AE33" i="10" l="1"/>
  <c r="AF27" i="10"/>
  <c r="AF29" i="10" s="1"/>
  <c r="AF31" i="10" s="1"/>
  <c r="AF32" i="10"/>
  <c r="AF30" i="10"/>
  <c r="AK14" i="10"/>
  <c r="AK15" i="10" s="1"/>
  <c r="AG34" i="10"/>
  <c r="AG23" i="10"/>
  <c r="AH22" i="10"/>
  <c r="AI18" i="10"/>
  <c r="AM8" i="10"/>
  <c r="AL11" i="10"/>
  <c r="AF33" i="10" l="1"/>
  <c r="AH34" i="10"/>
  <c r="AH23" i="10"/>
  <c r="AL14" i="10"/>
  <c r="AL15" i="10" s="1"/>
  <c r="AG32" i="10"/>
  <c r="AG30" i="10"/>
  <c r="AG27" i="10"/>
  <c r="AG29" i="10" s="1"/>
  <c r="AG33" i="10" s="1"/>
  <c r="AM11" i="10"/>
  <c r="AN8" i="10"/>
  <c r="AI22" i="10"/>
  <c r="AJ18" i="10"/>
  <c r="AG31" i="10" l="1"/>
  <c r="AH32" i="10"/>
  <c r="AH30" i="10"/>
  <c r="AH27" i="10"/>
  <c r="AH29" i="10" s="1"/>
  <c r="AH33" i="10" s="1"/>
  <c r="AJ22" i="10"/>
  <c r="AK18" i="10"/>
  <c r="AM14" i="10"/>
  <c r="AM15" i="10" s="1"/>
  <c r="AI34" i="10"/>
  <c r="AI23" i="10"/>
  <c r="AN11" i="10"/>
  <c r="AO8" i="10"/>
  <c r="AO11" i="10" s="1"/>
  <c r="AH31" i="10" l="1"/>
  <c r="AO14" i="10"/>
  <c r="AO15" i="10" s="1"/>
  <c r="AN14" i="10"/>
  <c r="AN15" i="10" s="1"/>
  <c r="AJ23" i="10"/>
  <c r="AJ34" i="10"/>
  <c r="AI32" i="10"/>
  <c r="AI30" i="10"/>
  <c r="AI27" i="10"/>
  <c r="AI29" i="10" s="1"/>
  <c r="AI33" i="10" s="1"/>
  <c r="AK22" i="10"/>
  <c r="AL18" i="10"/>
  <c r="AI31" i="10" l="1"/>
  <c r="AJ27" i="10"/>
  <c r="AJ29" i="10" s="1"/>
  <c r="AJ33" i="10" s="1"/>
  <c r="AJ32" i="10"/>
  <c r="AJ30" i="10"/>
  <c r="AM18" i="10"/>
  <c r="AL22" i="10"/>
  <c r="AK34" i="10"/>
  <c r="AK23" i="10"/>
  <c r="AJ31" i="10" l="1"/>
  <c r="AL34" i="10"/>
  <c r="AL23" i="10"/>
  <c r="AM22" i="10"/>
  <c r="AN18" i="10"/>
  <c r="AK32" i="10"/>
  <c r="AK30" i="10"/>
  <c r="AK27" i="10"/>
  <c r="AK29" i="10" s="1"/>
  <c r="AK33" i="10" s="1"/>
  <c r="AK31" i="10" l="1"/>
  <c r="AN22" i="10"/>
  <c r="AO18" i="10"/>
  <c r="AO22" i="10" s="1"/>
  <c r="AM34" i="10"/>
  <c r="AM23" i="10"/>
  <c r="AL32" i="10"/>
  <c r="AL30" i="10"/>
  <c r="AL27" i="10"/>
  <c r="AL29" i="10" s="1"/>
  <c r="AL33" i="10" s="1"/>
  <c r="AL31" i="10" l="1"/>
  <c r="AM32" i="10"/>
  <c r="AM30" i="10"/>
  <c r="AM27" i="10"/>
  <c r="AM29" i="10" s="1"/>
  <c r="AM33" i="10" s="1"/>
  <c r="AO34" i="10"/>
  <c r="AO23" i="10"/>
  <c r="AN34" i="10"/>
  <c r="AN23" i="10"/>
  <c r="AM31" i="10" l="1"/>
  <c r="AO32" i="10"/>
  <c r="AO30" i="10"/>
  <c r="AO27" i="10"/>
  <c r="AO29" i="10" s="1"/>
  <c r="AO33" i="10" s="1"/>
  <c r="AN32" i="10"/>
  <c r="AN30" i="10"/>
  <c r="AN27" i="10"/>
  <c r="AN29" i="10" s="1"/>
  <c r="AN31" i="10" s="1"/>
  <c r="AN33" i="10" l="1"/>
  <c r="AO31" i="10"/>
</calcChain>
</file>

<file path=xl/sharedStrings.xml><?xml version="1.0" encoding="utf-8"?>
<sst xmlns="http://schemas.openxmlformats.org/spreadsheetml/2006/main" count="4941" uniqueCount="2792">
  <si>
    <t>City of Houston 2024 Request for Proposals</t>
  </si>
  <si>
    <t>AFFORDABLE RENTAL HOUSING APPLICATION INSTRUCTIONS</t>
  </si>
  <si>
    <t>Applications will only be received online through https://bit.ly/NOFA-DocumentPortal. The City shall bear no responsibility for submitting responses on behalf of any Applicants. Applicant(s) may submit their Application via the hyperlink provided any time prior to the stated deadline.</t>
  </si>
  <si>
    <t>All applications to be signed by the organization’s Board Chair/Executive Director/President or Designee. Unsigned applications will not be accepted.</t>
  </si>
  <si>
    <t>Complete each colored cell of each Tab of the Application for City of Houston Funds, and provide all items listed on the Checklist.</t>
  </si>
  <si>
    <t>A $1,500 application fee is required. Applicants should hand deliver the check to 2100 Travis Street, 9th Floor, Houston, TX 77002. The check must be submitted by the Application Due Date - Friday, April 26, 2024</t>
  </si>
  <si>
    <t>Applications under this NOFA are due to the City of Houston by 3:00 p.m. on Friday, April 26, 2024. Late applications will not be considered.</t>
  </si>
  <si>
    <t>Applicants are advised to carefully review all the requirements and submit all documents and information as indicated in this NOFA. Incomplete Applications may lead to an Application being deemed non-responsive. Non-responsive Applications will not be considered.</t>
  </si>
  <si>
    <t>After an award is allocated, any material changes to the project during underwriting or construction must be reported in writing to the Department. Failure to do so may result in a forfeiture of the award.</t>
  </si>
  <si>
    <t>Checklist Items</t>
  </si>
  <si>
    <t>Included?</t>
  </si>
  <si>
    <t>Paid Application fee of $1,500</t>
  </si>
  <si>
    <t>Attachment A1</t>
  </si>
  <si>
    <t>Agreements and Certification form signed by an officer of the Applicant</t>
  </si>
  <si>
    <t>Indemnity Agreement</t>
  </si>
  <si>
    <t>City of Houston Ownership Information Form</t>
  </si>
  <si>
    <t>Attachment A-2</t>
  </si>
  <si>
    <t>Articles of Incorporation or Partnership documents</t>
  </si>
  <si>
    <t>Attachment A-3</t>
  </si>
  <si>
    <t>If organization is a nonprofit, please attach  501 (c )(3) documentation from the IRS</t>
  </si>
  <si>
    <t>Attachment A-4</t>
  </si>
  <si>
    <t>Organizational Charts for Owner &amp; Developer (please include both)</t>
  </si>
  <si>
    <t>Attachment A-5</t>
  </si>
  <si>
    <t>List staff members who will be working directly on the project. Provide resumes for key participants</t>
  </si>
  <si>
    <t>Attachment A-6</t>
  </si>
  <si>
    <r>
      <t xml:space="preserve">Applicants and developer's </t>
    </r>
    <r>
      <rPr>
        <b/>
        <sz val="12"/>
        <rFont val="Arial"/>
        <family val="2"/>
      </rPr>
      <t xml:space="preserve">Real Estate Owned </t>
    </r>
    <r>
      <rPr>
        <sz val="12"/>
        <rFont val="Arial"/>
        <family val="2"/>
      </rPr>
      <t xml:space="preserve">schedule of all owned and managed properties dated no later than six months of application. </t>
    </r>
  </si>
  <si>
    <t>Attachment A-7</t>
  </si>
  <si>
    <t>List of references from lenders, partners, or public agencies with which the Applicant has recently done business</t>
  </si>
  <si>
    <t>Attachment A-8</t>
  </si>
  <si>
    <t>Previous three years' audited and/or company prepared statements, financial statements and tax returns of all principals and guarantors associated with the borrowing entity</t>
  </si>
  <si>
    <t>Attachment A-9</t>
  </si>
  <si>
    <t>If there were findings noted in either your most recent Financial Statement audit or Single Audit, please describe the nature of the findings and what steps your organization has taken to resolve the findings</t>
  </si>
  <si>
    <t>Attachment A-10</t>
  </si>
  <si>
    <t>For nonprofit organizations (NPO) participating in the Capacity Building program (1) provide a summary of the resources avaiable to the NPO (2) verification principals are unrelated to joint-venture partners and (3) description of the joint venture partners roles, responsibilities and duties to mentor the NPO</t>
  </si>
  <si>
    <t>Attachment B -1</t>
  </si>
  <si>
    <t>A narrative description of the project's scope, including the site's compliance with HUD Site &amp; Neighborhood standards</t>
  </si>
  <si>
    <t>Attachment B -2</t>
  </si>
  <si>
    <t>A completed Affirmative Fair Housing Marketing Plan</t>
  </si>
  <si>
    <t>Attachment B -3</t>
  </si>
  <si>
    <t>Documentation of site control - current purchase agreement or a Deed of Trust if already owned</t>
  </si>
  <si>
    <t>Attachment B -4</t>
  </si>
  <si>
    <t>Current survey</t>
  </si>
  <si>
    <t>Attachment B -5</t>
  </si>
  <si>
    <t>One or more maps indicating the specific location of the property</t>
  </si>
  <si>
    <t>Attachment B -6</t>
  </si>
  <si>
    <t>A minimum of five (5) current color photographs from various angles of the property/project site and minimum of four (4) current color photographs of the general area including adjacent properties</t>
  </si>
  <si>
    <t>Attachment B -7</t>
  </si>
  <si>
    <t>Verification site location is within the boundaries of a Concerted Revitalization Area identified by a prior adopted plan by Houston City Council</t>
  </si>
  <si>
    <t>Attachment B -8</t>
  </si>
  <si>
    <t>Verification of high frequency transit service, which is defined as service arriving every 15 minutes on average from 6 am to 8 p.m. seven days a week</t>
  </si>
  <si>
    <t>Attachment B -9</t>
  </si>
  <si>
    <t xml:space="preserve">Map reflecting name and proximity to neighborhood amenities including grocery stores, public park, pharmacy, health facility and public library </t>
  </si>
  <si>
    <t>Attachment B -10</t>
  </si>
  <si>
    <t>Flood zone determination and historical evidence if site flooded in past 10 years (historical site maps, affidavit form land seller, ...etc.)</t>
  </si>
  <si>
    <t>The following items may be provided during underwriting . Please provide if available</t>
  </si>
  <si>
    <t>Attachment B - 11</t>
  </si>
  <si>
    <t>Current appraisal with both as-is and as-complete valuations</t>
  </si>
  <si>
    <t>Attachment B - 12</t>
  </si>
  <si>
    <t>Phase 1 Environmental Assessment and Phase II (if required).*</t>
  </si>
  <si>
    <t>Attachment B - 13</t>
  </si>
  <si>
    <t>Market Study</t>
  </si>
  <si>
    <t>Attachment B - 14</t>
  </si>
  <si>
    <t>Relocation plan (rehabilitations only)</t>
  </si>
  <si>
    <t>Attachment C - 1</t>
  </si>
  <si>
    <t>Designs, including elevations and unit floor plans</t>
  </si>
  <si>
    <t>Attachment C - 2</t>
  </si>
  <si>
    <t>Site plan</t>
  </si>
  <si>
    <t>Attachment C - 3</t>
  </si>
  <si>
    <t xml:space="preserve">Detailed timeline for project scope including design, permitting, arranging third party financing, general contractor selection and closing </t>
  </si>
  <si>
    <t>Attachment C - 4</t>
  </si>
  <si>
    <t>Detailed scope of work</t>
  </si>
  <si>
    <t>Attachment C - 5</t>
  </si>
  <si>
    <t>For each funding source listed in the budget forms, attach a letter of funding commitment (dated no later than 3 months prior to the application)</t>
  </si>
  <si>
    <t>Attachment C - 6</t>
  </si>
  <si>
    <t xml:space="preserve">Documentation of local support that the applicant has sought, received and implemented (if needed) views and recommendations from members of the community regarding the proposed development. </t>
  </si>
  <si>
    <t>Attachment C - 7</t>
  </si>
  <si>
    <t>Design phase information showing the planned project will qualify for Green Building certification</t>
  </si>
  <si>
    <t>Attachment C - 8</t>
  </si>
  <si>
    <t>Have you uploaded tax credit carry over agreement, commitment notice, or current active bond reservation?</t>
  </si>
  <si>
    <t>Rehabilitation projects only</t>
  </si>
  <si>
    <t>Current Property Condition Assessment</t>
  </si>
  <si>
    <t>Lead Based Paint Assessment if property was built prior to 1978</t>
  </si>
  <si>
    <t>Operating statements for the past 3 years</t>
  </si>
  <si>
    <t>Provide any documentation of insurance, FEMA, SBA, and any other type of funding received as a result of the 2017 disaster event</t>
  </si>
  <si>
    <t>Applicant Information</t>
  </si>
  <si>
    <t xml:space="preserve">*** Applicant will be the borrowing entity. Any applications requiring HCDD grants by a separate third party (e.g. a conduit award from a nonprofit organization to a limited partnership that owns the development) must be explicitly outlined in the application. Revisions to the applicant will not be allowed after submittion. </t>
  </si>
  <si>
    <t xml:space="preserve">Type of Organization: </t>
  </si>
  <si>
    <t>Select entity type:</t>
  </si>
  <si>
    <t>Full Legal Name of Applicant:</t>
  </si>
  <si>
    <t>Date of Incorporation</t>
  </si>
  <si>
    <t xml:space="preserve">Mailing Address:  </t>
  </si>
  <si>
    <t>City, State, and Zip Code:</t>
  </si>
  <si>
    <t>Individual Contact Name</t>
  </si>
  <si>
    <t>Guarantor:</t>
  </si>
  <si>
    <t>Contact Phone:</t>
  </si>
  <si>
    <t>Email</t>
  </si>
  <si>
    <t>Tax ID of Applicant:</t>
  </si>
  <si>
    <t>UEI #</t>
  </si>
  <si>
    <t>Has the UEI number been registered with SAM.gov?</t>
  </si>
  <si>
    <t xml:space="preserve">Does the applicant have any outstanding taxes owed to the City of Houston? </t>
  </si>
  <si>
    <t xml:space="preserve">Has the applicant been debarred, suspended, or is otherwise excluded from or ineligible for participating in Federally funded programs? </t>
  </si>
  <si>
    <t>Name of Owning enity</t>
  </si>
  <si>
    <t>Will the Applicant be the primary developer for the transaction?</t>
  </si>
  <si>
    <t>Full name of Developer</t>
  </si>
  <si>
    <t>If a non-profit developer, will you share any ownership of the general partner within the owning entity, developer fee or cash for with an individual or for profit organization?</t>
  </si>
  <si>
    <t>Address</t>
  </si>
  <si>
    <t>Tax ID of Developer:</t>
  </si>
  <si>
    <t>Provide the names of the individual and corporate guarantors for this tranaction.</t>
  </si>
  <si>
    <t xml:space="preserve">Financial statements will be required for each guarantor listed </t>
  </si>
  <si>
    <t>List the number of employees and their respective roles in for the Developer:</t>
  </si>
  <si>
    <t>Executive Management</t>
  </si>
  <si>
    <t>Administrative</t>
  </si>
  <si>
    <t>Accounting</t>
  </si>
  <si>
    <t>Property Management</t>
  </si>
  <si>
    <t>Construction Management</t>
  </si>
  <si>
    <t>Supportive</t>
  </si>
  <si>
    <t>Other</t>
  </si>
  <si>
    <t>Total</t>
  </si>
  <si>
    <t>Complete the table below for each current member of the applicant's Board of Directors or ownership entities and attach additional pages if necessary.</t>
  </si>
  <si>
    <t>Principals / Board of Directors</t>
  </si>
  <si>
    <t>Board Member/ Partial  Owner</t>
  </si>
  <si>
    <t>Company Affiliation</t>
  </si>
  <si>
    <t>Guarantor?</t>
  </si>
  <si>
    <t>Occupation/              Area of Expertise</t>
  </si>
  <si>
    <t>Term*</t>
  </si>
  <si>
    <t>*Beginning and ending years</t>
  </si>
  <si>
    <r>
      <t xml:space="preserve">Declaration of Principal Owners, Officers &amp; Directors
</t>
    </r>
    <r>
      <rPr>
        <b/>
        <i/>
        <sz val="12"/>
        <rFont val="Arial"/>
        <family val="2"/>
      </rPr>
      <t xml:space="preserve">[All applicants must complete this section.]
</t>
    </r>
  </si>
  <si>
    <t>Answer the following questions as they may apply to the applicant entity, each officer, each director and each owner of 20% or more of the applicant entity. For each "yes" answer, attach a separate signed attachment providing a detailed explanation.</t>
  </si>
  <si>
    <t>1. Are any involved in any legal claim or lawsuit?</t>
  </si>
  <si>
    <t>Yes</t>
  </si>
  <si>
    <t>No</t>
  </si>
  <si>
    <t>2. Are any federal, state, or local taxes delinquent?</t>
  </si>
  <si>
    <t>3. Are any liable under any contingency agreements?</t>
  </si>
  <si>
    <t>4. Have any ever been involved in bankruptcy or insolvency proceedings?</t>
  </si>
  <si>
    <t>5. Do any have any outstanding judgements?</t>
  </si>
  <si>
    <t>6. Have any ever had property foreclosed upon or given title or deed in lieu of foreclosure?</t>
  </si>
  <si>
    <t>7. Have any ever been denied any government financing?</t>
  </si>
  <si>
    <t>8. Have any ever been banned or debarred from doing any business with HUD or the City?</t>
  </si>
  <si>
    <t>9. Have any ever been charged with or arrested for any criminal offense other than a minor vehicle violation?</t>
  </si>
  <si>
    <t>10. Are any presently under indictment, parole or probation?</t>
  </si>
  <si>
    <t>11. Have you ever been called to perform under a guaranty?</t>
  </si>
  <si>
    <t>12. Have you ever had a loan or received a grant from the City?</t>
  </si>
  <si>
    <t>13. Does organization have prior history with City entitlement funds?</t>
  </si>
  <si>
    <t>14. Has organization received Federal, State, County, City or other public funds?</t>
  </si>
  <si>
    <t>15. Have the Owner, Developer, and Borrower been registered with Sam.Gov for the HCDD debarrment check?</t>
  </si>
  <si>
    <t>16. If yes to 12, 13, or 14 above, identify all projects by name, year, funding amounts and status under separate cover.</t>
  </si>
  <si>
    <r>
      <t xml:space="preserve">Applicant Authorized Signer: </t>
    </r>
    <r>
      <rPr>
        <sz val="12"/>
        <rFont val="Arial"/>
        <family val="2"/>
      </rPr>
      <t xml:space="preserve"> </t>
    </r>
  </si>
  <si>
    <t xml:space="preserve">Name: </t>
  </si>
  <si>
    <t xml:space="preserve">Phone: </t>
  </si>
  <si>
    <t xml:space="preserve">Email: </t>
  </si>
  <si>
    <t>Title:</t>
  </si>
  <si>
    <t>The undersigned certifies that all statements in this application and on each document required to be submitted in connection herewith, including federal income tax returns, are true, correct, and complete. The undersigned authorizes the City to make such inquiries and gather such information as the City deems necessary and reasonable concerning any information provided to the City on this application or on any such required document, including inquiries to the Internal Revenue Services and any local Credit Bureau Reporting Agencies. The undersigned further agrees to notify the City promptly of any material change in any such information.</t>
  </si>
  <si>
    <t>Signature of Authorized Person Listed Above</t>
  </si>
  <si>
    <t>Date</t>
  </si>
  <si>
    <t>Print Name</t>
  </si>
  <si>
    <t>DATE</t>
  </si>
  <si>
    <t>Organization Checklist</t>
  </si>
  <si>
    <t>Please attach application forms</t>
  </si>
  <si>
    <t>Provided?</t>
  </si>
  <si>
    <t xml:space="preserve"> List staff members who will be working directly on the project. Provide resumes for key participants</t>
  </si>
  <si>
    <r>
      <t xml:space="preserve">Applicants and developer's </t>
    </r>
    <r>
      <rPr>
        <b/>
        <sz val="12"/>
        <rFont val="Arial"/>
        <family val="2"/>
      </rPr>
      <t xml:space="preserve">Real Estate Owned </t>
    </r>
    <r>
      <rPr>
        <sz val="12"/>
        <rFont val="Arial"/>
        <family val="2"/>
      </rPr>
      <t>schedule of all owned and managed properties dated no later than six months of application, as Attachment A-6.  Schedule to include Name of Property, Location, Scope of Work (new construction, renovation, reconstruction, purchase), Total Units, Total Affordable Units, Type of property (e.g. market rate, income restricted, mixed use.. etc), Total development Costs, Occupancy Rate, Net Operating Income, Debt Service Coverage Ratio</t>
    </r>
  </si>
  <si>
    <t>Previous three years' audited and/or company prepared statements financial statements and tax returns of all principals and guarantors associated with the borrowing entity</t>
  </si>
  <si>
    <t>For non-profit organizations (NPO) participating in the Capacity Building program (1) provide a summary of the resources avaiable to the NPO (2) verification principals are unrelated to joint-venture partners and (3) description of the joint venture partners roles, responsibilities and duties to mentor the NPO</t>
  </si>
  <si>
    <t>Property Name</t>
  </si>
  <si>
    <t>Property Address</t>
  </si>
  <si>
    <t>Owner Name</t>
  </si>
  <si>
    <t>Type of construction</t>
  </si>
  <si>
    <t>Year Completed</t>
  </si>
  <si>
    <t>Number of Units</t>
  </si>
  <si>
    <t>Type of Property (PSH, elderly, family)</t>
  </si>
  <si>
    <t>Tax Credit / Bonds (Y/N)</t>
  </si>
  <si>
    <t>Mixed-Income (Y/N)</t>
  </si>
  <si>
    <t>HOME / CDBG / CDBG Disaster Recovery (Y/N)</t>
  </si>
  <si>
    <t>Agency which adminstered HOME / CDBG / CDBG Disaster Recovery</t>
  </si>
  <si>
    <r>
      <t xml:space="preserve">Contact info including agency name, contact person, email and phone number </t>
    </r>
    <r>
      <rPr>
        <i/>
        <sz val="12"/>
        <color theme="1"/>
        <rFont val="Arial"/>
        <family val="2"/>
      </rPr>
      <t>(not required for HCDD financed projects)</t>
    </r>
  </si>
  <si>
    <t xml:space="preserve">Total </t>
  </si>
  <si>
    <t xml:space="preserve"> Site Information</t>
  </si>
  <si>
    <t xml:space="preserve">Project Name: </t>
  </si>
  <si>
    <t>Located within the city limits of Houston?</t>
  </si>
  <si>
    <t xml:space="preserve">Physical Address of Project  (TBD is acceptable, but include cross streets) City, State, Zip </t>
  </si>
  <si>
    <t>County</t>
  </si>
  <si>
    <t>Census Tract</t>
  </si>
  <si>
    <t>Total Acres of Land for Development (3 decimal places)</t>
  </si>
  <si>
    <t xml:space="preserve">Is the site currently owned by Applicant or closely held parent/affiliate company? If so, describe ownership below. </t>
  </si>
  <si>
    <t xml:space="preserve">If site is not currently owned by applicant, is the land or building acquisition an arms length purchase? If not, describe below. </t>
  </si>
  <si>
    <t>Details of site ownership or acquisition</t>
  </si>
  <si>
    <t>Current and Historical Use of Property and Adjacent Sites (Describe them)</t>
  </si>
  <si>
    <t>Describe the Size Shape and Topography of the Site</t>
  </si>
  <si>
    <t>Council District</t>
  </si>
  <si>
    <t>Council Member</t>
  </si>
  <si>
    <r>
      <t xml:space="preserve">Concerted Revitalization Area </t>
    </r>
    <r>
      <rPr>
        <i/>
        <sz val="12"/>
        <rFont val="Arial"/>
        <family val="2"/>
      </rPr>
      <t>(leave bank if none)</t>
    </r>
  </si>
  <si>
    <t>Flood Zone</t>
  </si>
  <si>
    <t>Poverty Rate(%)</t>
  </si>
  <si>
    <t>Median Income</t>
  </si>
  <si>
    <t>Located withing 0.25 mile of "high frequency" local transit</t>
  </si>
  <si>
    <t>Cross streets / Address of closest metro stop</t>
  </si>
  <si>
    <t xml:space="preserve">Neighborhood Amenities </t>
  </si>
  <si>
    <t>Name of Facility</t>
  </si>
  <si>
    <t>Distance to site (in miles)</t>
  </si>
  <si>
    <t>Grocery Store</t>
  </si>
  <si>
    <t>Public Park</t>
  </si>
  <si>
    <t>Pharmacy</t>
  </si>
  <si>
    <t>Health Facility</t>
  </si>
  <si>
    <t>Public Library</t>
  </si>
  <si>
    <t xml:space="preserve">Daycare Center </t>
  </si>
  <si>
    <t>Zoned Schools (Applicable for family properties only)</t>
  </si>
  <si>
    <t>Elementary School</t>
  </si>
  <si>
    <t>Middle School</t>
  </si>
  <si>
    <t>High School</t>
  </si>
  <si>
    <t>District A</t>
  </si>
  <si>
    <t>Amy Peck</t>
  </si>
  <si>
    <t>School Name</t>
  </si>
  <si>
    <t>District B</t>
  </si>
  <si>
    <t>Tarsha Jackson</t>
  </si>
  <si>
    <t>Children At Risk Rating</t>
  </si>
  <si>
    <t>C</t>
  </si>
  <si>
    <t>D+</t>
  </si>
  <si>
    <t>District C</t>
  </si>
  <si>
    <t>Abbie Kamin</t>
  </si>
  <si>
    <t>Texas Education Agency</t>
  </si>
  <si>
    <t>District D</t>
  </si>
  <si>
    <t>Carolyn Evans-Shabazz</t>
  </si>
  <si>
    <t>District E</t>
  </si>
  <si>
    <t>Fred Flickinger</t>
  </si>
  <si>
    <t>TEA website link</t>
  </si>
  <si>
    <t>District F</t>
  </si>
  <si>
    <t>Tiffany D. Thomas</t>
  </si>
  <si>
    <t>District G</t>
  </si>
  <si>
    <t>Mary Nan Huffman</t>
  </si>
  <si>
    <t>Site Information Checklist</t>
  </si>
  <si>
    <t xml:space="preserve">Included? </t>
  </si>
  <si>
    <t>District H</t>
  </si>
  <si>
    <t>Mario Castillo</t>
  </si>
  <si>
    <t>B1</t>
  </si>
  <si>
    <t>District I</t>
  </si>
  <si>
    <t>Joaquin Martinez</t>
  </si>
  <si>
    <t>b2</t>
  </si>
  <si>
    <t>District J</t>
  </si>
  <si>
    <t>Edward Pollard</t>
  </si>
  <si>
    <t>b3</t>
  </si>
  <si>
    <t>Martha Castex-Tatum</t>
  </si>
  <si>
    <t>b4</t>
  </si>
  <si>
    <t>District K</t>
  </si>
  <si>
    <t>b5</t>
  </si>
  <si>
    <t>ETJ</t>
  </si>
  <si>
    <t>ETJ Jurisdiction</t>
  </si>
  <si>
    <t>A minimum of five (5) current color photographs from various angles of the property/project site and minimum of four (4) current color photographs of the general area (including adjacent properties</t>
  </si>
  <si>
    <t>b6</t>
  </si>
  <si>
    <t>Verification site location is within the boundaries of a Concerted Revalidation Area identified by a prior adopted plan by Houston City Council</t>
  </si>
  <si>
    <t>b7</t>
  </si>
  <si>
    <t>Verification of high frequency transit service, defined as service arriving every 15 minutes on average from 6 am to 8 p.m. seven days a week</t>
  </si>
  <si>
    <t>b9</t>
  </si>
  <si>
    <t>b10</t>
  </si>
  <si>
    <t>Attachment B -11</t>
  </si>
  <si>
    <t>b11</t>
  </si>
  <si>
    <t>b12</t>
  </si>
  <si>
    <t>b13</t>
  </si>
  <si>
    <t>Park</t>
  </si>
  <si>
    <t>b14</t>
  </si>
  <si>
    <t>Community Center</t>
  </si>
  <si>
    <t>b15</t>
  </si>
  <si>
    <t>Attachment B - 15</t>
  </si>
  <si>
    <t>Project Information</t>
  </si>
  <si>
    <t>Building Type:</t>
  </si>
  <si>
    <t>TDHCA Application # (if applicable)</t>
  </si>
  <si>
    <t>Has this development received an allocation of 2023 (or Earlier) 9% Housing Tax Credits? ( If yes answer following question)</t>
  </si>
  <si>
    <t xml:space="preserve">If yes - Have you uploaded tax credit carry over agreement? (Attachment C8) </t>
  </si>
  <si>
    <t>Has this development received an allocation for 4% Tax credits from 2024 or earlier?</t>
  </si>
  <si>
    <t xml:space="preserve">If yes - Have you uploaded tax credit carry over agreement or commitment notice? (Attachment C8) </t>
  </si>
  <si>
    <t>Does the project have a current active Bond reservation?</t>
  </si>
  <si>
    <t xml:space="preserve">If yes - Have you uploaded bond reservation? (Attachment C8) </t>
  </si>
  <si>
    <t>Target Population</t>
  </si>
  <si>
    <t>Type of Construction</t>
  </si>
  <si>
    <t>Green Building Standard</t>
  </si>
  <si>
    <t>Extended 40 year LURA</t>
  </si>
  <si>
    <t>40 year LURA</t>
  </si>
  <si>
    <t>Project Readiness: After notification of award, indicate the timeline which the following will be completed from date of award</t>
  </si>
  <si>
    <t>Design</t>
  </si>
  <si>
    <t>Months</t>
  </si>
  <si>
    <t>Permitting</t>
  </si>
  <si>
    <t>Secure Third Party Financing</t>
  </si>
  <si>
    <t xml:space="preserve">Closing </t>
  </si>
  <si>
    <t>Construction Completion</t>
  </si>
  <si>
    <t xml:space="preserve">Total Buildings </t>
  </si>
  <si>
    <t>Residential Buildings</t>
  </si>
  <si>
    <t xml:space="preserve">Non Residential buildings </t>
  </si>
  <si>
    <t>Total Parking Spaces</t>
  </si>
  <si>
    <t>Total Improved Square Footage of Development</t>
  </si>
  <si>
    <t xml:space="preserve">Net Rentable Square Footage </t>
  </si>
  <si>
    <t xml:space="preserve">Commercial, retail or office square footage not solely dedicated for the service or use of the residents  </t>
  </si>
  <si>
    <t>Development Amenities</t>
  </si>
  <si>
    <t>Unit Amenities</t>
  </si>
  <si>
    <t>Was the property impacted by the disaster event of 2017?</t>
  </si>
  <si>
    <t>If so, did the owner receive any insurance, FEMA, SBA or any other type of funding received for disaster relief?</t>
  </si>
  <si>
    <r>
      <t>Supportive Services and on-site Activities</t>
    </r>
    <r>
      <rPr>
        <i/>
        <sz val="12"/>
        <rFont val="Arial"/>
        <family val="2"/>
      </rPr>
      <t xml:space="preserve"> offered at the property at no charge to the residents? </t>
    </r>
  </si>
  <si>
    <r>
      <t xml:space="preserve">If yes, list the type and proposed source(s) of </t>
    </r>
    <r>
      <rPr>
        <i/>
        <u/>
        <sz val="12"/>
        <rFont val="Arial"/>
        <family val="2"/>
      </rPr>
      <t>general</t>
    </r>
    <r>
      <rPr>
        <i/>
        <sz val="12"/>
        <rFont val="Arial"/>
        <family val="2"/>
      </rPr>
      <t xml:space="preserve"> support services that will be provided to all tenants (</t>
    </r>
    <r>
      <rPr>
        <i/>
        <u/>
        <sz val="12"/>
        <rFont val="Arial"/>
        <family val="2"/>
      </rPr>
      <t>exclusive</t>
    </r>
    <r>
      <rPr>
        <i/>
        <sz val="12"/>
        <rFont val="Arial"/>
        <family val="2"/>
      </rPr>
      <t xml:space="preserve"> of PSH services).  Discuss how the services will be delivered (on-site; provide transportation to providers, etc.). </t>
    </r>
  </si>
  <si>
    <t>Any documentation of insurance, FEMA, SBA, and any other type of funding received as a result of the 2017 disaster event</t>
  </si>
  <si>
    <t>Multifamily Building Resilience (New Construction)</t>
  </si>
  <si>
    <t>Resilient Development Activity</t>
  </si>
  <si>
    <t>Points Earned</t>
  </si>
  <si>
    <t>https://www.enterprisecommunity.org/download?fid=2154&amp;nid=4325</t>
  </si>
  <si>
    <t>Score Calc</t>
  </si>
  <si>
    <t>Resilient Area: Protection (Minimum of 2)</t>
  </si>
  <si>
    <t>1 Wet Floodproofing</t>
  </si>
  <si>
    <t>Wet Floodproofing</t>
  </si>
  <si>
    <t>2 Dry Flood</t>
  </si>
  <si>
    <t>Relocate or protect equipment that cannot be exposed to water.</t>
  </si>
  <si>
    <t>3 Site Perimeter</t>
  </si>
  <si>
    <t>Electrical panels, mechanical equipment, gas and electric meters and shut-offs should be relocated from flood-prone areas to locations above the DFE. If that is not possible, they should be protected in place. (See Strategy: Dry Floodproofing.)</t>
  </si>
  <si>
    <t>4 Elevator</t>
  </si>
  <si>
    <t xml:space="preserve">Dry Floodproofing </t>
  </si>
  <si>
    <t>5 Backwater Valve</t>
  </si>
  <si>
    <t>Protect In Place equipment that cannot be exposed to water AND cannot be relocated.</t>
  </si>
  <si>
    <t>6 Envelope Eff</t>
  </si>
  <si>
    <t>Active measures require removable elements to be put into place before an
anticipated flood. Permanent measures are fixtures and systems integrated into the structure itself, which do not need to be manually deployed in the event of an emergency. Effective dry floodproofing requires a design by a qualified engineer and an operations and maintenance plan, and should include:
 - Sealing cracks or openings on exterior walls or the foundation.
 - Covering entry points below the DFE.
 - Protecting against and remove seepage inside the building.
 - Protecting mechanical and electrical systems.</t>
  </si>
  <si>
    <t>7 elevated Equip</t>
  </si>
  <si>
    <t xml:space="preserve">Site Perimeter Floodproofing </t>
  </si>
  <si>
    <t xml:space="preserve">8) Elevated Living </t>
  </si>
  <si>
    <t>Protective barriers may be temporary or permanent</t>
  </si>
  <si>
    <t xml:space="preserve">9) Surface Strom </t>
  </si>
  <si>
    <t>Temporary barriers can include:
 - Sandbags
 - Water-inflated tube systems
 - Panelized systems installed into foundations
Permanent barriers can include:
 - Floodwalls
 - Berms</t>
  </si>
  <si>
    <t>10) window Shade</t>
  </si>
  <si>
    <t xml:space="preserve">Resilient Elevator modifications </t>
  </si>
  <si>
    <t>11) Site Orientation</t>
  </si>
  <si>
    <t>Consider elevators with motors and controls above the DFE</t>
  </si>
  <si>
    <t>12) Cool Roofs</t>
  </si>
  <si>
    <t xml:space="preserve">Consider holeless hydrulic elvevators for buildings in flood zones. More common in multifamily buildings are traction elevators that hoist the elevator using an elevated machine room for the elevator controls and mechanical equipment. </t>
  </si>
  <si>
    <t>13)Dist Heat and Cool</t>
  </si>
  <si>
    <t>Backwater Valves</t>
  </si>
  <si>
    <t>14)Back up power</t>
  </si>
  <si>
    <t>Valves that allow waste water to flow out and close if the flow is reversed</t>
  </si>
  <si>
    <t xml:space="preserve">15)Emerg Lighting </t>
  </si>
  <si>
    <t>Backwater valves are installed where the wastewater pipe exits the building, so sewage only flows outward. Valves have a hinged flapper that remains open to allow outward flow, but seals tightly if there is backpressure.</t>
  </si>
  <si>
    <t>16)Potable water</t>
  </si>
  <si>
    <t>Resilient Area: Adaptation  (Minimum of 3)</t>
  </si>
  <si>
    <t>17) Build Comm ties</t>
  </si>
  <si>
    <t>Envelope Efficiency</t>
  </si>
  <si>
    <t>18)Community Resil Spaces</t>
  </si>
  <si>
    <t>The thermal performance of a building envelope or building skin</t>
  </si>
  <si>
    <t>19) Dev Emergency Mgt Manual</t>
  </si>
  <si>
    <t xml:space="preserve">A building's envelop and its performance can control the conditioned space in the event of an extended power outage making the units habitable for longer. A high-performance envelope is especially valuable during a power outage because indoor temperatures change more slowly, increasing a building’s “passive survivability.” Addressing the efficiency of a building a number of influences are considered - identifying and reducing moisture issues, reducing air leakage, considering the roof, wall insulation and windows to name a few. </t>
  </si>
  <si>
    <t>20) Organize Comm Resilience</t>
  </si>
  <si>
    <t>Elevated Equipment</t>
  </si>
  <si>
    <t>21) Energy Star</t>
  </si>
  <si>
    <t>Elevate critical equipment in place or moved to higher floors, the roof, or outdoor platforms</t>
  </si>
  <si>
    <t>22) Enterprise Green Comm</t>
  </si>
  <si>
    <t xml:space="preserve">In general, essential building systems should be elevated to at least
the 0.2-percent-annual-chance flood elevation and higher if it is practical
to do so. If sufficient data is not available or if this level of protection
is not feasible, utilities should be elevated to at least 2 feet above the
1-percent-annual-chance flood elevation. </t>
  </si>
  <si>
    <t>23) LEED --</t>
  </si>
  <si>
    <t>Elevated Living Space</t>
  </si>
  <si>
    <t>24) National Green Building Standard</t>
  </si>
  <si>
    <t>Utilize floors below the DFE for non-residential purposes</t>
  </si>
  <si>
    <t xml:space="preserve">25)  Solar Ready Design </t>
  </si>
  <si>
    <t xml:space="preserve">Eliminating living spaces and mechanical systems below the BFE can be incorporated with wet floodproofing measures (See Strategy: Wet floodproofing). </t>
  </si>
  <si>
    <t xml:space="preserve">26)Solar </t>
  </si>
  <si>
    <t>Surface Stormwater Management</t>
  </si>
  <si>
    <t>27) EV ready</t>
  </si>
  <si>
    <t>Infiltrating water into the ground on-site reduces the need for large infrastructure</t>
  </si>
  <si>
    <t xml:space="preserve">28)EV cahrging Station </t>
  </si>
  <si>
    <t>Containment and infiltration are the two most common approaches to managing onsite stormwater. Buildings with well-draining soil can often infiltrate rain water directly into the ground. Urban zero-lot-line sites or buildings with poorly draining soil can store rainwater on-site for slow release into a traditional storm sewer system.</t>
  </si>
  <si>
    <t>29) Green Infrastructure</t>
  </si>
  <si>
    <t>Window Shading</t>
  </si>
  <si>
    <t>Exterior or interior window treatments that shade rooms can lessen solar
heating</t>
  </si>
  <si>
    <t>Exterior shades block sunlight before it reaches the window, making them more effective than interior shades and blinds.Interior window treatments are protected from the elements, less expensive and easier to install and clean, but not as effective as exterior treatments.</t>
  </si>
  <si>
    <t>Site Orientation</t>
  </si>
  <si>
    <t>Develop building orientation to account for thermal, lighting, visual, and other urban amenity considerations</t>
  </si>
  <si>
    <t xml:space="preserve">Successful design orientation for a building can help lower its total energy usage and help it contribute to the vitality of the surrounding environment and provide the structure with thermal and visual comfort. </t>
  </si>
  <si>
    <t>Cool Roofs</t>
  </si>
  <si>
    <t>Adaptive roof treatment to reduce heat absorbed by the building</t>
  </si>
  <si>
    <t>Roof design to reflect more sunlight and absorb less heat than a standard roof. Cool roofs can be made of a highly reflective type of paint, a sheet covering, or highly reflective tiles or shingles. Nearly any type of building can benefit from a cool roof</t>
  </si>
  <si>
    <t>Distributed Heating and Cooling</t>
  </si>
  <si>
    <t>Decentralized and high-efficiency heating and cooling systems</t>
  </si>
  <si>
    <t>Distributed systems provide heating and cooling inside a residential unit, giving residents greater control over the temperature in their apartment and dramatically reducing distribution losses. Dedicated boilers, warm-air furnaces, window-mounted air conditioners or through-the-wall heating/cooling units can be installed in individual apartments.</t>
  </si>
  <si>
    <t>Resilient Area: Back up measures  (Minimum of 1)</t>
  </si>
  <si>
    <t>Maintaining Backup Power to Critical Systems</t>
  </si>
  <si>
    <t>During a power outage, backup power is vital to continue building operations</t>
  </si>
  <si>
    <t>Larger, high-rise residential buildings are typically required to have backup power for critical functions, such as the operation of one elevator and a fire-suppression pump. Smaller buildings are not. Backup power becomes even more necessary if residents are sheltered in place during power outages.</t>
  </si>
  <si>
    <t>Emergency Lighting</t>
  </si>
  <si>
    <t>Provide residents with lighting during an extended power loss.</t>
  </si>
  <si>
    <t>Code-mandated emergency lighting, such as exit signs with emergency area illumination, are frequently designed to function only long enough for residents to evacuate. Building codes generally require only 90 minutes of emergency illumination. Different lighting strategies are necessary to keep buildings operating safely during and after emergencies.</t>
  </si>
  <si>
    <t>Access to Potable Water</t>
  </si>
  <si>
    <t xml:space="preserve">Provide residents access to water supply </t>
  </si>
  <si>
    <t>buildings with rooftop water storage have a resilience advantage since their water supply is gravity-fed and may last for days if residents know to strictly curtail water use. Standard municipal water pressure may be adequate to keep buildings up to 6 stories high supplied with water during of a power outage. Taller buildings typically either use pressure-booster pumps or pump water to a roof tank.</t>
  </si>
  <si>
    <t>Resilient Area: Community  (Minimum of 2)</t>
  </si>
  <si>
    <t>Building Community Ties</t>
  </si>
  <si>
    <t>Neighbors are the most important source of support and information</t>
  </si>
  <si>
    <t>Residents who know one another will be more likely to turn to each other for  support during an emergency. This becomes especially critical if they shelter in place.
Develop infrastructure to support community engagement and interaction. Set aside common space for posting information, convening meetings and hosting parties and other group activities.</t>
  </si>
  <si>
    <t>Creating Community Resilience Spaces</t>
  </si>
  <si>
    <t>Create Community Spaces that can serve as a central location for emergency services</t>
  </si>
  <si>
    <t>Community spaces should offer a safe and secure environment for residents and a central location for emergency services. A resilience space might be located in an existing multi-purpose area such as a dining or activity room, where residents will feel comfortable taking shelter or receiving emergency services.</t>
  </si>
  <si>
    <t>Developing an Emergency Management Manual</t>
  </si>
  <si>
    <t xml:space="preserve">Develop a comprehensive document for residents to plan from in the event of emergancies </t>
  </si>
  <si>
    <r>
      <t xml:space="preserve">An effective emergency plan prepares the entire organization for an emergency, promoting three core capabilities:
 - </t>
    </r>
    <r>
      <rPr>
        <b/>
        <i/>
        <sz val="12"/>
        <color theme="1"/>
        <rFont val="Calibri"/>
        <family val="2"/>
        <scheme val="minor"/>
      </rPr>
      <t>Coordination.</t>
    </r>
    <r>
      <rPr>
        <i/>
        <sz val="12"/>
        <color theme="1"/>
        <rFont val="Calibri"/>
        <family val="2"/>
        <scheme val="minor"/>
      </rPr>
      <t xml:space="preserve"> The organization works in a unified way across departments and with organizations and people outside.
 - </t>
    </r>
    <r>
      <rPr>
        <b/>
        <i/>
        <sz val="12"/>
        <color theme="1"/>
        <rFont val="Calibri"/>
        <family val="2"/>
        <scheme val="minor"/>
      </rPr>
      <t>Communication.</t>
    </r>
    <r>
      <rPr>
        <i/>
        <sz val="12"/>
        <color theme="1"/>
        <rFont val="Calibri"/>
        <family val="2"/>
        <scheme val="minor"/>
      </rPr>
      <t xml:space="preserve"> Staff and leadership communicate efficiently throughout a disaster.
 - </t>
    </r>
    <r>
      <rPr>
        <b/>
        <i/>
        <sz val="12"/>
        <color theme="1"/>
        <rFont val="Calibri"/>
        <family val="2"/>
        <scheme val="minor"/>
      </rPr>
      <t>Information sharing.</t>
    </r>
    <r>
      <rPr>
        <i/>
        <sz val="12"/>
        <color theme="1"/>
        <rFont val="Calibri"/>
        <family val="2"/>
        <scheme val="minor"/>
      </rPr>
      <t xml:space="preserve"> Vital updates reach staff, residents, leadership and outside people quickly.</t>
    </r>
  </si>
  <si>
    <t>Organizing for Community Resilience</t>
  </si>
  <si>
    <t>Create a well-defined process of sharing and implementation between communities</t>
  </si>
  <si>
    <t>Collaboration with other multifamily housing organizations can make your resilience plan stronger and more effective. Organizations can share their experiences in resilience planning and emergency preparednes and can help identify local and shared resources, pool information about equipment and infrastructure pricing and the best ways to get residents involved.</t>
  </si>
  <si>
    <t>Resilient Area: Green Building Standard  (Minimum of 1)</t>
  </si>
  <si>
    <t>Energy Star</t>
  </si>
  <si>
    <t>www.energystar.gov</t>
  </si>
  <si>
    <t>The Development must incorporate all mandatory and optional items applicable to the construction type- Certified Homes or Multifamily High-Rise</t>
  </si>
  <si>
    <t>Enterprise Green Communities</t>
  </si>
  <si>
    <t>www.greencommunitiesonline.org</t>
  </si>
  <si>
    <t>The Development must incorporate all mandatory and optional items applicable to the construction type (i.e. New Construction, Rehabilitation, etc.) as provided in the most recent version of the Enterprise Green Communities Criteria.</t>
  </si>
  <si>
    <r>
      <t xml:space="preserve">LEED </t>
    </r>
    <r>
      <rPr>
        <sz val="12"/>
        <color rgb="FFFF0000"/>
        <rFont val="Calibri"/>
        <family val="2"/>
        <scheme val="minor"/>
      </rPr>
      <t>(If applicable- Choose ONLY 1)</t>
    </r>
  </si>
  <si>
    <t>https://new.usgbc.org/leed</t>
  </si>
  <si>
    <t>The Development must incorporate, at a minimum, all of the applicable criteria necessary to obtain ONE OF THE FOLLOWING LEED Certifications(If Gold is identified then 3 points are awarded)</t>
  </si>
  <si>
    <t>CERTIFIED (1 Point)</t>
  </si>
  <si>
    <t>SILVER (2 Points)</t>
  </si>
  <si>
    <t>GOLD (3 Points)</t>
  </si>
  <si>
    <t>PLATINUM (4 Points)</t>
  </si>
  <si>
    <r>
      <t xml:space="preserve">ICC-700 National Green Building Standard </t>
    </r>
    <r>
      <rPr>
        <sz val="12"/>
        <color rgb="FFFF0000"/>
        <rFont val="Calibri"/>
        <family val="2"/>
        <scheme val="minor"/>
      </rPr>
      <t xml:space="preserve"> (If applicable- Choose ONLY 1)</t>
    </r>
  </si>
  <si>
    <t>www.iccsafe.org</t>
  </si>
  <si>
    <t>The Development must incorporate, at a minimum, all of the applicable criteria necessary to obtain ONE OF THE FOLLOWING NGBS Green Certifications (If Gold is identified then 3 points are awarded)</t>
  </si>
  <si>
    <t>+1</t>
  </si>
  <si>
    <t>BRONZE (1 Point)</t>
  </si>
  <si>
    <t>+2</t>
  </si>
  <si>
    <t>+3</t>
  </si>
  <si>
    <t>+4</t>
  </si>
  <si>
    <t>EMERALD (4 Points)</t>
  </si>
  <si>
    <t>Resilient Area: Solar (Minimum of 1)</t>
  </si>
  <si>
    <t>Solar Ready Design and Construction</t>
  </si>
  <si>
    <t>Design and construction anticipating solar application in the future</t>
  </si>
  <si>
    <t>Design and construction of a building in a way that facilitates the installation of a rooftop solar photovoltaic (PV) system at some point after the building has been constructedmaking future PV system installation more cost-effective by reducing the need for infrastructure upgrades, ensuring solar technical feasibility, and planning for PV systems.</t>
  </si>
  <si>
    <t xml:space="preserve">Solar  </t>
  </si>
  <si>
    <t>Satisfy energy needs through the instalation of solar pannels</t>
  </si>
  <si>
    <t xml:space="preserve">Once efficiency measures have been incorporated, the remaining energy needs can be met using renewable energy technologies. Common on-site electricity generation strategies photovoltaics (PV) and solar water heating. </t>
  </si>
  <si>
    <t>Resilient Area: Electric Vehicles (Minimum of 1)</t>
  </si>
  <si>
    <t xml:space="preserve">EV Ready </t>
  </si>
  <si>
    <t>Design and construction anticipating the iclusion of electric vehicle charging stations in the future</t>
  </si>
  <si>
    <t>Establish EV infrastructure requirements for new construction projects, including the electrical capacity and pre-wiring to make possible the future installation of EV charging stations.</t>
  </si>
  <si>
    <t>EV Charging Stations</t>
  </si>
  <si>
    <t>Construction of EV Charging Stations</t>
  </si>
  <si>
    <t xml:space="preserve">Install EV infrastructure and at minimum two (2) charging stations for every 20 parking spaces.  </t>
  </si>
  <si>
    <t>Resilient Area: Green Infrastructure  (Minimum of 1)</t>
  </si>
  <si>
    <t>Green Infrastructure</t>
  </si>
  <si>
    <r>
      <t xml:space="preserve">Infrastructure as outlined by the Houston Incentives for Green Development
</t>
    </r>
    <r>
      <rPr>
        <b/>
        <i/>
        <sz val="11"/>
        <color theme="1"/>
        <rFont val="Calibri"/>
        <family val="2"/>
        <scheme val="minor"/>
      </rPr>
      <t/>
    </r>
  </si>
  <si>
    <t>yes</t>
  </si>
  <si>
    <t>cell 105</t>
  </si>
  <si>
    <r>
      <rPr>
        <b/>
        <sz val="12"/>
        <color theme="1"/>
        <rFont val="Calibri"/>
        <family val="2"/>
        <scheme val="minor"/>
      </rPr>
      <t>Bioretention</t>
    </r>
    <r>
      <rPr>
        <sz val="12"/>
        <color theme="1"/>
        <rFont val="Calibri"/>
        <family val="2"/>
        <scheme val="minor"/>
      </rPr>
      <t xml:space="preserve"> – Some type of buffer that removes sedimentation and other contaminants from stormwater runoff. </t>
    </r>
  </si>
  <si>
    <t>no</t>
  </si>
  <si>
    <t>cell 106</t>
  </si>
  <si>
    <r>
      <rPr>
        <b/>
        <i/>
        <sz val="12"/>
        <color theme="1"/>
        <rFont val="Calibri"/>
        <family val="2"/>
        <scheme val="minor"/>
      </rPr>
      <t>Green Roofs</t>
    </r>
    <r>
      <rPr>
        <i/>
        <sz val="12"/>
        <color theme="1"/>
        <rFont val="Calibri"/>
        <family val="2"/>
        <scheme val="minor"/>
      </rPr>
      <t xml:space="preserve"> – Consisting of vegetation and soil, or other growing medium, planted over a waterproofing membrane that protects the top of the building from water infiltration. A green roof can reduce the amount of stormwater runoff between 50% - 90% with absorption into the soil and by the plants and provide additional thermal resistance; keeping energy cost down during the hot summer months as well as create Additional usable space, which can increase your property value</t>
    </r>
  </si>
  <si>
    <t>cell 107</t>
  </si>
  <si>
    <r>
      <rPr>
        <b/>
        <i/>
        <sz val="12"/>
        <color theme="1"/>
        <rFont val="Calibri"/>
        <family val="2"/>
        <scheme val="minor"/>
      </rPr>
      <t>Permeable Pavement</t>
    </r>
    <r>
      <rPr>
        <i/>
        <sz val="12"/>
        <color theme="1"/>
        <rFont val="Calibri"/>
        <family val="2"/>
        <scheme val="minor"/>
      </rPr>
      <t xml:space="preserve"> – walking paths, parking lots, property driveways and other large surfaces to be designed to enable infiltration of stormwater runoff.</t>
    </r>
  </si>
  <si>
    <t xml:space="preserve"> </t>
  </si>
  <si>
    <t>cell 108</t>
  </si>
  <si>
    <r>
      <rPr>
        <b/>
        <i/>
        <sz val="12"/>
        <color theme="1"/>
        <rFont val="Calibri"/>
        <family val="2"/>
        <scheme val="minor"/>
      </rPr>
      <t xml:space="preserve">Rainwater Harvesting </t>
    </r>
    <r>
      <rPr>
        <i/>
        <sz val="12"/>
        <color theme="1"/>
        <rFont val="Calibri"/>
        <family val="2"/>
        <scheme val="minor"/>
      </rPr>
      <t>- Rainwater harvesting systems are recognized by the EPA as a Low Impact Development (LID) technique for stormwater management. By retaining stormwater runoff for on-site use, harvesting systems reduce the runoff volumes and pollutant loads entering the stormwater collection system, helping to restore pre-development hydrology and mitigate downstream water quality impacts</t>
    </r>
  </si>
  <si>
    <t>cell 109</t>
  </si>
  <si>
    <r>
      <rPr>
        <b/>
        <i/>
        <sz val="12"/>
        <color theme="1"/>
        <rFont val="Calibri"/>
        <family val="2"/>
        <scheme val="minor"/>
      </rPr>
      <t>Soil Amendments</t>
    </r>
    <r>
      <rPr>
        <i/>
        <sz val="12"/>
        <color theme="1"/>
        <rFont val="Calibri"/>
        <family val="2"/>
        <scheme val="minor"/>
      </rPr>
      <t xml:space="preserve"> –Adding a material such as Loam to a soil improves its physical properties, such as water retention, permeability, water infiltration, drainage, aeration and structure. By changing the soils’ structure, roots penetrate more easily and water infiltration for the entire site improves.</t>
    </r>
  </si>
  <si>
    <t>cell 110</t>
  </si>
  <si>
    <r>
      <rPr>
        <b/>
        <i/>
        <sz val="12"/>
        <color theme="1"/>
        <rFont val="Calibri"/>
        <family val="2"/>
        <scheme val="minor"/>
      </rPr>
      <t>Urban Forestry</t>
    </r>
    <r>
      <rPr>
        <i/>
        <sz val="12"/>
        <color theme="1"/>
        <rFont val="Calibri"/>
        <family val="2"/>
        <scheme val="minor"/>
      </rPr>
      <t xml:space="preserve"> – Ecosystems that provide critical benefits to people and wildlife. Urban forests help to filter air and water, control storm water, conserve energy, and provide animal habitat and shade.</t>
    </r>
  </si>
  <si>
    <t>cell 111</t>
  </si>
  <si>
    <r>
      <rPr>
        <b/>
        <i/>
        <sz val="12"/>
        <color theme="1"/>
        <rFont val="Calibri"/>
        <family val="2"/>
        <scheme val="minor"/>
      </rPr>
      <t>Vegetated Filter Strips</t>
    </r>
    <r>
      <rPr>
        <i/>
        <sz val="12"/>
        <color theme="1"/>
        <rFont val="Calibri"/>
        <family val="2"/>
        <scheme val="minor"/>
      </rPr>
      <t xml:space="preserve"> - land areas of either planted or indigenous vegetation, situated between a potential pollutant-source area and a surface-water body that receives runoff.</t>
    </r>
  </si>
  <si>
    <t>cell 112</t>
  </si>
  <si>
    <t>SUMMARY SOURCES AND USES OF FUNDS</t>
  </si>
  <si>
    <t>Describe all sources of funds and total uses of funds. Information must be consistent with the information provided throughout the Application (i.e. Financing Participants and Development Cost Schedule forms). Where funds such as tax credits or bonds are used, only the proceeds going into the development should be identified so that "sources" match "uses."</t>
  </si>
  <si>
    <t>Applicants must describe the financing plan for the Development. This must include: (a) any non-traditional financing arrangements; (b) the use of funds with respect to the Development; (c) the funding sources for the Development including construction, permanent and bridge loans, rents, operating subsidies, and replacement reserves; and (d) the commitment status of the funding sources</t>
  </si>
  <si>
    <r>
      <t xml:space="preserve">Enter all of the </t>
    </r>
    <r>
      <rPr>
        <b/>
        <i/>
        <u/>
        <sz val="11"/>
        <rFont val="Arial"/>
        <family val="2"/>
      </rPr>
      <t xml:space="preserve">Permanent Period Sources </t>
    </r>
    <r>
      <rPr>
        <b/>
        <sz val="11"/>
        <rFont val="Arial"/>
        <family val="2"/>
      </rPr>
      <t xml:space="preserve">necessary to complete the project in the Yellow highlighted area below.  </t>
    </r>
  </si>
  <si>
    <t>Source #</t>
  </si>
  <si>
    <t>Funding Description</t>
  </si>
  <si>
    <t>Amount</t>
  </si>
  <si>
    <t>Interest Rate</t>
  </si>
  <si>
    <t>Amortization</t>
  </si>
  <si>
    <t>Term</t>
  </si>
  <si>
    <t>Timing of contribution</t>
  </si>
  <si>
    <t>Source of Financing</t>
  </si>
  <si>
    <t>Lien Position</t>
  </si>
  <si>
    <t>Status</t>
  </si>
  <si>
    <t>Payment Obligation</t>
  </si>
  <si>
    <t>Request from HCDD</t>
  </si>
  <si>
    <t>HCDD</t>
  </si>
  <si>
    <t>Pending</t>
  </si>
  <si>
    <t>Soft Debt</t>
  </si>
  <si>
    <t>Conventional Loan</t>
  </si>
  <si>
    <t>Profroma Tab cell references</t>
  </si>
  <si>
    <t xml:space="preserve">LIHTC Syndication Proceeds </t>
  </si>
  <si>
    <t>Cell b26</t>
  </si>
  <si>
    <t xml:space="preserve">Historic Tax Credit Syndication Proceeds </t>
  </si>
  <si>
    <t>Other Federal Loan or Grant (non HCDD)</t>
  </si>
  <si>
    <t>Private Loan or Grant</t>
  </si>
  <si>
    <t>Summary cell references</t>
  </si>
  <si>
    <t>Cash Equity</t>
  </si>
  <si>
    <t xml:space="preserve">c25 Loan to value </t>
  </si>
  <si>
    <t>In-Kind Equity/Deferred Developer Fee</t>
  </si>
  <si>
    <t>c26 Loan to cost</t>
  </si>
  <si>
    <t xml:space="preserve">Other (specify): </t>
  </si>
  <si>
    <t>Other (specify):</t>
  </si>
  <si>
    <t>TOTAL SOURCES OF FUNDS</t>
  </si>
  <si>
    <t>Use #</t>
  </si>
  <si>
    <t>Acquisition</t>
  </si>
  <si>
    <t>Development Costs</t>
  </si>
  <si>
    <t>TOTAL USES OF FUNDS</t>
  </si>
  <si>
    <t>HCDD Request</t>
  </si>
  <si>
    <t>Percentage of Total Uses</t>
  </si>
  <si>
    <r>
      <t xml:space="preserve">Enter all information of any interim </t>
    </r>
    <r>
      <rPr>
        <b/>
        <i/>
        <u/>
        <sz val="10"/>
        <rFont val="Arial"/>
        <family val="2"/>
      </rPr>
      <t>Construction Period Sources</t>
    </r>
    <r>
      <rPr>
        <b/>
        <sz val="10"/>
        <rFont val="Arial"/>
        <family val="2"/>
      </rPr>
      <t xml:space="preserve"> that will not be included as a Permanent Period Source </t>
    </r>
  </si>
  <si>
    <t>Amor-tization</t>
  </si>
  <si>
    <t>Enter data in blue cells only</t>
  </si>
  <si>
    <t>Cost</t>
  </si>
  <si>
    <t>Cost Per Unit</t>
  </si>
  <si>
    <t>Cost Per Net Rentable Square Foot</t>
  </si>
  <si>
    <t>Other Information</t>
  </si>
  <si>
    <t>Acquisition Costs</t>
  </si>
  <si>
    <t>Land</t>
  </si>
  <si>
    <t>Existing Structures</t>
  </si>
  <si>
    <t>Other - describe</t>
  </si>
  <si>
    <r>
      <t xml:space="preserve">Site Work Costs </t>
    </r>
    <r>
      <rPr>
        <b/>
        <i/>
        <sz val="11"/>
        <rFont val="Arial"/>
        <family val="2"/>
      </rPr>
      <t>(not included in construction contract)</t>
    </r>
  </si>
  <si>
    <t xml:space="preserve">Demolition/Clearance </t>
  </si>
  <si>
    <t>Site Remediation</t>
  </si>
  <si>
    <t>Improvements</t>
  </si>
  <si>
    <t>Construction / Rehabilitation Costs (construction contract costs)</t>
  </si>
  <si>
    <t>Other Site Work</t>
  </si>
  <si>
    <t>New Construction</t>
  </si>
  <si>
    <t>Rehabilitation</t>
  </si>
  <si>
    <t>General Requirements</t>
  </si>
  <si>
    <t>of construction costs</t>
  </si>
  <si>
    <t>Builder’s Overhead</t>
  </si>
  <si>
    <t xml:space="preserve">Builder Profit </t>
  </si>
  <si>
    <t>Performance Bond Premium</t>
  </si>
  <si>
    <t>Construction Contingency</t>
  </si>
  <si>
    <t>Architectural and Engineering Fees</t>
  </si>
  <si>
    <t>Architect Fee -- Design</t>
  </si>
  <si>
    <t>Architect Fee -- Construction Supervision</t>
  </si>
  <si>
    <t>Engineering Fees</t>
  </si>
  <si>
    <t>Other Owner Costs</t>
  </si>
  <si>
    <t>Project Consultant Fees</t>
  </si>
  <si>
    <t>Legal and Organizational Expenses</t>
  </si>
  <si>
    <t>Syndication Fees</t>
  </si>
  <si>
    <t>Survey</t>
  </si>
  <si>
    <t>Appraisal Fees</t>
  </si>
  <si>
    <t>Soil Boring/Environmental Survey/Lead-Based Paint Evaluation</t>
  </si>
  <si>
    <t>Tap Fees and Impact Fees</t>
  </si>
  <si>
    <t>Permitting Fees</t>
  </si>
  <si>
    <t>Real Estate Attorney Fees</t>
  </si>
  <si>
    <t>Interim Financing Costs</t>
  </si>
  <si>
    <t>Construction Insurance</t>
  </si>
  <si>
    <t>Construction Interest</t>
  </si>
  <si>
    <t>Construction Loan Origination Fee</t>
  </si>
  <si>
    <t>Title and Recording Costs (for the construction loan)</t>
  </si>
  <si>
    <t>Construction Loan Legal Fees</t>
  </si>
  <si>
    <t>Permanent Financing Fees and Expenses</t>
  </si>
  <si>
    <t>Permanent Loan Origination Fees (Points)</t>
  </si>
  <si>
    <t>Mortgage Broker Fees</t>
  </si>
  <si>
    <t>Title and Recording Costs (for permanent financing)</t>
  </si>
  <si>
    <t>Counsel's Fee</t>
  </si>
  <si>
    <t>Lender’s Counsel Fee</t>
  </si>
  <si>
    <t>Developer's Fee</t>
  </si>
  <si>
    <t>of total development costs</t>
  </si>
  <si>
    <t>Initial Project Reserves</t>
  </si>
  <si>
    <t>Initial Rent-Up Reserve</t>
  </si>
  <si>
    <t>of gross potential rent</t>
  </si>
  <si>
    <t>Initial Operating Reserve</t>
  </si>
  <si>
    <t>Initial Replacement Reserve</t>
  </si>
  <si>
    <t>Other Initial Project Reserves Costs</t>
  </si>
  <si>
    <t>Tenant Relocation Costs</t>
  </si>
  <si>
    <r>
      <t xml:space="preserve">Project Administration and Management Costs </t>
    </r>
    <r>
      <rPr>
        <b/>
        <i/>
        <sz val="11"/>
        <rFont val="Arial"/>
        <family val="2"/>
      </rPr>
      <t>(during construction only)</t>
    </r>
  </si>
  <si>
    <t>Marketing/Management</t>
  </si>
  <si>
    <t>Operating Expenses</t>
  </si>
  <si>
    <t>Taxes</t>
  </si>
  <si>
    <t>Insurance</t>
  </si>
  <si>
    <t>Other Project Administration &amp; Management Costs</t>
  </si>
  <si>
    <t>Other Development Costs</t>
  </si>
  <si>
    <t>Other Development Cost 1</t>
  </si>
  <si>
    <t>Other Development Cost 2</t>
  </si>
  <si>
    <t>Other Development Cost 3</t>
  </si>
  <si>
    <t>Other Development Cost 4</t>
  </si>
  <si>
    <t>Other Development Cost 5</t>
  </si>
  <si>
    <t>Other Development Cost 6</t>
  </si>
  <si>
    <t>Total Development Costs</t>
  </si>
  <si>
    <t>per unit</t>
  </si>
  <si>
    <t>Cost Allocation Chart</t>
  </si>
  <si>
    <t xml:space="preserve">*APPLICANT TO REFLECT ANY COSTS FUNDED TO DATE TOWARDS BUDGETED COSTS UNDER "DEVELOPER FINANCING". </t>
  </si>
  <si>
    <t>Sources and Uses of Funds</t>
  </si>
  <si>
    <t>Column to be deleted ( for display purpose only</t>
  </si>
  <si>
    <t>Describe all sources of funds and total uses of funds. Information must be consistent with the Development Cost Schedule. Where funds such as tax credits, loan guarantees, bonds are used, only the proceeds going into the development should be identified so that "sources" match "uses."</t>
  </si>
  <si>
    <t>USES OF FUNDS</t>
  </si>
  <si>
    <t>Total Cost</t>
  </si>
  <si>
    <t>COH-Requested funds</t>
  </si>
  <si>
    <t>Financing Institution 1</t>
  </si>
  <si>
    <t>Financing Institution 2</t>
  </si>
  <si>
    <t>Developer financing</t>
  </si>
  <si>
    <t>Other Financing</t>
  </si>
  <si>
    <t>Costs advanced by applicant to date</t>
  </si>
  <si>
    <t>Acq - Contract Price</t>
  </si>
  <si>
    <t>acquisition</t>
  </si>
  <si>
    <t>Acq - Closing/Legal Other</t>
  </si>
  <si>
    <t>Uses</t>
  </si>
  <si>
    <t xml:space="preserve">Amount </t>
  </si>
  <si>
    <t>Off-Sites</t>
  </si>
  <si>
    <t>Hard Cost</t>
  </si>
  <si>
    <t>Site work</t>
  </si>
  <si>
    <t>Soft Cost</t>
  </si>
  <si>
    <t>Direct Construction costs</t>
  </si>
  <si>
    <t>Acquisition Cost</t>
  </si>
  <si>
    <t>General Requirements (&lt;6%)</t>
  </si>
  <si>
    <t>Developer Fee</t>
  </si>
  <si>
    <t>Overhead (&lt;2%)</t>
  </si>
  <si>
    <t>Reserves</t>
  </si>
  <si>
    <t>Profit (&lt;6%)</t>
  </si>
  <si>
    <t>Total Project Cost:</t>
  </si>
  <si>
    <t>Architectural - Design Fees</t>
  </si>
  <si>
    <t>Architectural - Supervison Fees</t>
  </si>
  <si>
    <t>Real Estate Attorney/other legal fees</t>
  </si>
  <si>
    <t>Accounting Fees</t>
  </si>
  <si>
    <t>Impact Fees</t>
  </si>
  <si>
    <t>Building permits &amp; related costs</t>
  </si>
  <si>
    <t>Appraisal</t>
  </si>
  <si>
    <t>Market analysis</t>
  </si>
  <si>
    <t>Environmental Assessment</t>
  </si>
  <si>
    <t>Soils Report</t>
  </si>
  <si>
    <t>Marketing</t>
  </si>
  <si>
    <t>Cost of Consturction Insurance</t>
  </si>
  <si>
    <t>Hazard &amp; liability insurance</t>
  </si>
  <si>
    <t>Real Property Taxes</t>
  </si>
  <si>
    <t>Personal Property Taxes</t>
  </si>
  <si>
    <t>Tenant Relocation Expenses</t>
  </si>
  <si>
    <t>Other Indirect/Soft Costs</t>
  </si>
  <si>
    <t>Housing Consultant Fees</t>
  </si>
  <si>
    <t>Developer Fee - G &amp; A</t>
  </si>
  <si>
    <t>Developer Profit</t>
  </si>
  <si>
    <t>Construction Loan(s)</t>
  </si>
  <si>
    <t>Interest</t>
  </si>
  <si>
    <t>Origination fee</t>
  </si>
  <si>
    <t>Title &amp; recording fees</t>
  </si>
  <si>
    <t>Closing costs &amp; legal fees</t>
  </si>
  <si>
    <t>Inspection Fees</t>
  </si>
  <si>
    <t>Credit Report</t>
  </si>
  <si>
    <t xml:space="preserve">Discount Points </t>
  </si>
  <si>
    <t>Permanent Loan(s)</t>
  </si>
  <si>
    <t>Origination Fees</t>
  </si>
  <si>
    <t>Title &amp; Recording Fees</t>
  </si>
  <si>
    <t>Bond premium</t>
  </si>
  <si>
    <t>Credit report</t>
  </si>
  <si>
    <t>Discount points</t>
  </si>
  <si>
    <t>Credit enhancement fees</t>
  </si>
  <si>
    <t>Prepaid MIP</t>
  </si>
  <si>
    <t>Bridge Loan(s)</t>
  </si>
  <si>
    <t>Title &amp; Recording fees</t>
  </si>
  <si>
    <t>Other Financing Costs</t>
  </si>
  <si>
    <t>Tax Credit Fees</t>
  </si>
  <si>
    <t>Tax and/or bond cousel</t>
  </si>
  <si>
    <t>Payment bonds</t>
  </si>
  <si>
    <t>Performance bonds</t>
  </si>
  <si>
    <t>Mortgage insurance premiums</t>
  </si>
  <si>
    <t>Cost of underwriting &amp; issuance</t>
  </si>
  <si>
    <t>Syndication organization cost</t>
  </si>
  <si>
    <t>Tax Opinion</t>
  </si>
  <si>
    <t>Contractor Guarantee Fee</t>
  </si>
  <si>
    <t>Developer Guarantee Fee</t>
  </si>
  <si>
    <t>RESERVES</t>
  </si>
  <si>
    <t>Rent-Up</t>
  </si>
  <si>
    <t>Operating</t>
  </si>
  <si>
    <t>Replacement</t>
  </si>
  <si>
    <t>Escrows</t>
  </si>
  <si>
    <t>TOTAL USE OF FUNDS</t>
  </si>
  <si>
    <t xml:space="preserve"> Summary Cell Reference </t>
  </si>
  <si>
    <t>Total Appraised Value after completion</t>
  </si>
  <si>
    <t xml:space="preserve">b25 Loan to Value </t>
  </si>
  <si>
    <t>Construction Financing</t>
  </si>
  <si>
    <t>Lender Name</t>
  </si>
  <si>
    <t>Financing Terms</t>
  </si>
  <si>
    <t>Any Risk?</t>
  </si>
  <si>
    <t>Permanent Financing</t>
  </si>
  <si>
    <t>Equity (LIHTC or Other)</t>
  </si>
  <si>
    <t>Type</t>
  </si>
  <si>
    <t>Investor</t>
  </si>
  <si>
    <t>Terms</t>
  </si>
  <si>
    <t xml:space="preserve">Placed in Service </t>
  </si>
  <si>
    <t>Other Suborndiante Sources</t>
  </si>
  <si>
    <t>Agency</t>
  </si>
  <si>
    <t>Commitment Verified?</t>
  </si>
  <si>
    <t>Terms of Financing</t>
  </si>
  <si>
    <t>Funding Terms</t>
  </si>
  <si>
    <t>Project Uses</t>
  </si>
  <si>
    <t>Cost Item</t>
  </si>
  <si>
    <t>%</t>
  </si>
  <si>
    <t>Eligible Cost</t>
  </si>
  <si>
    <t>Source</t>
  </si>
  <si>
    <t>Notes</t>
  </si>
  <si>
    <t>Supported by Appraisal</t>
  </si>
  <si>
    <t>Matches Construction Contract</t>
  </si>
  <si>
    <t xml:space="preserve">I want to include this, but not sure how to do it. </t>
  </si>
  <si>
    <t>P/OH/GCs</t>
  </si>
  <si>
    <t>6%/2%/6%</t>
  </si>
  <si>
    <t xml:space="preserve">HC Contingency </t>
  </si>
  <si>
    <t>5%/10% of total contract</t>
  </si>
  <si>
    <t>Architectural and Design</t>
  </si>
  <si>
    <t xml:space="preserve">If more than 5% of total costs, provide reason </t>
  </si>
  <si>
    <t>Project Costs</t>
  </si>
  <si>
    <t xml:space="preserve">Financing </t>
  </si>
  <si>
    <t>Type? Operating Reserves / Leases up Reserves</t>
  </si>
  <si>
    <t>Cash Fee $XX (What % paid at closing, completion and conversion?)</t>
  </si>
  <si>
    <t>Unit Mix</t>
  </si>
  <si>
    <t>Other Revenue (monthly total)</t>
  </si>
  <si>
    <t>Per unit per month</t>
  </si>
  <si>
    <t xml:space="preserve">Description of Other Revenue (e.g., commercial space,  laundry facilities, parking.. etc.) </t>
  </si>
  <si>
    <t>Feel free to insert or delete rows.  Be sure to copy down formulas if you add rows.</t>
  </si>
  <si>
    <t>TOTAL</t>
  </si>
  <si>
    <t>RENT RESTRICTED UNITS</t>
  </si>
  <si>
    <t>UNRESTRICTED MARKET  RATE UNITS</t>
  </si>
  <si>
    <t>Identify unit types below:</t>
  </si>
  <si>
    <t>Designation</t>
  </si>
  <si>
    <t># of Units</t>
  </si>
  <si>
    <t>Square Feet/unit</t>
  </si>
  <si>
    <t>Total Square Feet</t>
  </si>
  <si>
    <t>Total Rents</t>
  </si>
  <si>
    <t># units restricted</t>
  </si>
  <si>
    <t>Total SF Restricted</t>
  </si>
  <si>
    <t xml:space="preserve">Proposed Monthly Rent </t>
  </si>
  <si>
    <t>Less utility allowance*</t>
  </si>
  <si>
    <t>Net Rent/ Unit</t>
  </si>
  <si>
    <t>Total Restricted Rents</t>
  </si>
  <si>
    <t># units @ market</t>
  </si>
  <si>
    <t>Total Market SF</t>
  </si>
  <si>
    <t>Average Market Rent/Unit</t>
  </si>
  <si>
    <t>Total Market Rent</t>
  </si>
  <si>
    <t>Efficiency</t>
  </si>
  <si>
    <t>30% AMI</t>
  </si>
  <si>
    <t>50% AMI</t>
  </si>
  <si>
    <t>60% AMI</t>
  </si>
  <si>
    <t>80% AMI</t>
  </si>
  <si>
    <t>Efficiency total</t>
  </si>
  <si>
    <t>NA</t>
  </si>
  <si>
    <t>One Bedroom</t>
  </si>
  <si>
    <t>1 BR total</t>
  </si>
  <si>
    <t>Two Bedroom</t>
  </si>
  <si>
    <t>2BR total</t>
  </si>
  <si>
    <t>Three Bedroom</t>
  </si>
  <si>
    <t>3BR total</t>
  </si>
  <si>
    <t>Four Bedroom</t>
  </si>
  <si>
    <t>4BR total</t>
  </si>
  <si>
    <t>Grand Total</t>
  </si>
  <si>
    <t>*link to Houston Housing Authority utility allowance schedule</t>
  </si>
  <si>
    <t>https://housingforhouston.com/wp-content/uploads/2024/01/12.1.2023-Utility-Allowance.pdf</t>
  </si>
  <si>
    <t>Number Units</t>
  </si>
  <si>
    <t>Total Restricted Units</t>
  </si>
  <si>
    <t>Total Market Rent Units</t>
  </si>
  <si>
    <t>% of Restricted Units</t>
  </si>
  <si>
    <t>% of Market Rate Units</t>
  </si>
  <si>
    <t>1 BR</t>
  </si>
  <si>
    <t>2 BR</t>
  </si>
  <si>
    <t>3 BR</t>
  </si>
  <si>
    <t>4 BR</t>
  </si>
  <si>
    <t>5 BR</t>
  </si>
  <si>
    <r>
      <t>Total/</t>
    </r>
    <r>
      <rPr>
        <b/>
        <i/>
        <sz val="12"/>
        <rFont val="Arial"/>
        <family val="2"/>
      </rPr>
      <t>Average</t>
    </r>
  </si>
  <si>
    <t>Operating Pro-Forma</t>
  </si>
  <si>
    <t>Vacancy</t>
  </si>
  <si>
    <t>Revenue Increase Per Year</t>
  </si>
  <si>
    <t>Operating Expense Increase per Year</t>
  </si>
  <si>
    <t>Project Year</t>
  </si>
  <si>
    <t>Gross Potential Rent (GPR) Projections</t>
  </si>
  <si>
    <t>Restricted Rents</t>
  </si>
  <si>
    <t xml:space="preserve">Market Rents </t>
  </si>
  <si>
    <t>Other Revenue</t>
  </si>
  <si>
    <t xml:space="preserve">Gross Potential Rent </t>
  </si>
  <si>
    <t>Effective Gross Income (EGI) Projections</t>
  </si>
  <si>
    <t>Vacancy Loss</t>
  </si>
  <si>
    <t>Effective Gross Income</t>
  </si>
  <si>
    <t>Expense and Net Operating Income (NOI) Projections</t>
  </si>
  <si>
    <t>Management Expenses</t>
  </si>
  <si>
    <t>Operations and Maintenance Expenses</t>
  </si>
  <si>
    <t>Utilities Paid by Property</t>
  </si>
  <si>
    <t>Taxes/Insurance/Reserves/Other Expenses</t>
  </si>
  <si>
    <t>Total Expenses</t>
  </si>
  <si>
    <t>Net Operating Income</t>
  </si>
  <si>
    <t>Debt Service</t>
  </si>
  <si>
    <t>Senior loan</t>
  </si>
  <si>
    <t>HCDD loan*</t>
  </si>
  <si>
    <t>Other debt service</t>
  </si>
  <si>
    <t>Total Debt Service</t>
  </si>
  <si>
    <t>Cash Flow after Hard Debt Service</t>
  </si>
  <si>
    <t>Cash Flow after all Debt Service (Including HCDD)</t>
  </si>
  <si>
    <t>Debt Service Coverage Ratio (Hard Debt)</t>
  </si>
  <si>
    <t>Debt Service Coverage Ratio (w/ HCDD Debt)</t>
  </si>
  <si>
    <t>Income/Expense Ratio</t>
  </si>
  <si>
    <t>* HCDD loan to be underwritten with intrest only payments at 1.00%</t>
  </si>
  <si>
    <t>Expense</t>
  </si>
  <si>
    <t>Annual Cost</t>
  </si>
  <si>
    <t>Monthly Cost</t>
  </si>
  <si>
    <t>Additional Information</t>
  </si>
  <si>
    <t>Management Fee</t>
  </si>
  <si>
    <t>% of EGI</t>
  </si>
  <si>
    <t>Management Administrative Payroll Costs</t>
  </si>
  <si>
    <t>per unit per year</t>
  </si>
  <si>
    <t>Legal Fees</t>
  </si>
  <si>
    <t>Accounting / Audit Fees</t>
  </si>
  <si>
    <t>Advertising / Marketing</t>
  </si>
  <si>
    <t>Telephone</t>
  </si>
  <si>
    <t>Office Supplies</t>
  </si>
  <si>
    <t>Security</t>
  </si>
  <si>
    <t>Operations and Maintenance Administrative Payroll Costs</t>
  </si>
  <si>
    <t>Elevator (if any)</t>
  </si>
  <si>
    <t>Other Mechanical Equipment</t>
  </si>
  <si>
    <t>Interior Painting</t>
  </si>
  <si>
    <t>Routine Repairs and Supplies</t>
  </si>
  <si>
    <t>Exterminating</t>
  </si>
  <si>
    <t>Lawn and Landscaping</t>
  </si>
  <si>
    <t>Garbage Removal</t>
  </si>
  <si>
    <t>Resident Service Cost</t>
  </si>
  <si>
    <t>Utilities Paid by the Property</t>
  </si>
  <si>
    <t>Electricity</t>
  </si>
  <si>
    <t>Natural Gas, Oil, Other Fuel</t>
  </si>
  <si>
    <t>Sewer and Water</t>
  </si>
  <si>
    <t>Taxes / Insurance / Reserves / Other Expenses</t>
  </si>
  <si>
    <t>Real Estate Taxes</t>
  </si>
  <si>
    <t>of EGI (Year 2)</t>
  </si>
  <si>
    <t>Other Taxes and Licenses</t>
  </si>
  <si>
    <t>Property Insurance</t>
  </si>
  <si>
    <t>Ground Rent</t>
  </si>
  <si>
    <t>Reserve for Replacement</t>
  </si>
  <si>
    <t>Operating Reserve</t>
  </si>
  <si>
    <t>Compliance Fees</t>
  </si>
  <si>
    <t>HCDD Annual Compliance Fee**</t>
  </si>
  <si>
    <t>Other Compliance Fees</t>
  </si>
  <si>
    <t>Other Operating Costs</t>
  </si>
  <si>
    <t>Other Operating Expense 1</t>
  </si>
  <si>
    <t>Other Operating Expense 2</t>
  </si>
  <si>
    <t>TOTAL EXPENSES PER UNIT PER YEAR</t>
  </si>
  <si>
    <t>Gap Analysis</t>
  </si>
  <si>
    <t>This tab contains calculations based on data entered on previous tabs and does not contain data entry cells.</t>
  </si>
  <si>
    <t>FUNDING SOURCES SUMMARY</t>
  </si>
  <si>
    <t xml:space="preserve">HTC Syndication Proceeds </t>
  </si>
  <si>
    <t xml:space="preserve">Other Federal Loan or Grant </t>
  </si>
  <si>
    <t>DEVELOPMENT USES SUMMARY</t>
  </si>
  <si>
    <t>Site Work Costs</t>
  </si>
  <si>
    <t>Construction / Rehabilitation Costs</t>
  </si>
  <si>
    <t>Project Administration and Management Costs</t>
  </si>
  <si>
    <t>GAP IN FINANCING*</t>
  </si>
  <si>
    <t>*  Positive values indicate inadequate financing.  Negative Values for the Gap in Financing indicate that the project is oversubsidized using HOME funds and should reallocate financing, accordingly.</t>
  </si>
  <si>
    <t>Score Tab</t>
  </si>
  <si>
    <t>'Project Information'!G3</t>
  </si>
  <si>
    <t>Development Name</t>
  </si>
  <si>
    <t>'Applicant Info'!E4</t>
  </si>
  <si>
    <t>Applicant</t>
  </si>
  <si>
    <t>Total Score</t>
  </si>
  <si>
    <t>'Applicant Info'!E15</t>
  </si>
  <si>
    <t>Owner</t>
  </si>
  <si>
    <t>'Applicant Info'!E24</t>
  </si>
  <si>
    <t>Developer</t>
  </si>
  <si>
    <t>'Applicant Info'!E25</t>
  </si>
  <si>
    <t>Developer Entity Type</t>
  </si>
  <si>
    <t>'Developer Info'!C36</t>
  </si>
  <si>
    <t>Total Developments</t>
  </si>
  <si>
    <t>'Developer Info'!K36</t>
  </si>
  <si>
    <t>Total Developments funded with HOME / CDBG / CDBG DR</t>
  </si>
  <si>
    <t>'Site Information'!F5</t>
  </si>
  <si>
    <t>Development Address</t>
  </si>
  <si>
    <t>'Unit Mix'!B40</t>
  </si>
  <si>
    <t>Total Units</t>
  </si>
  <si>
    <t>Project Information'!G9</t>
  </si>
  <si>
    <t>'Site Information'!F14</t>
  </si>
  <si>
    <t>'Site Information'!F7</t>
  </si>
  <si>
    <t>Census Tract Number</t>
  </si>
  <si>
    <t>'Site Information'!F17</t>
  </si>
  <si>
    <t>'Project Information'!G10</t>
  </si>
  <si>
    <t>'Project Information'!G25</t>
  </si>
  <si>
    <t xml:space="preserve">Total Square Footage of Development </t>
  </si>
  <si>
    <t>Project Information'!G26</t>
  </si>
  <si>
    <t>Total Net Rentable Square Footage</t>
  </si>
  <si>
    <t>'Site Information'!F8</t>
  </si>
  <si>
    <t>Total Acres of Land for Development</t>
  </si>
  <si>
    <t>('Site Information'!F8*43560)/(Uses!B5+Uses!B6+Uses!B7)</t>
  </si>
  <si>
    <t>Price per Sq foot</t>
  </si>
  <si>
    <t>'Site Information'!F16</t>
  </si>
  <si>
    <t>Concerted Revitalization Area</t>
  </si>
  <si>
    <t>'Site Information'!F18</t>
  </si>
  <si>
    <t>Poverty Rate %</t>
  </si>
  <si>
    <t>'Site Information'!F19</t>
  </si>
  <si>
    <t>Census Tract Median Income</t>
  </si>
  <si>
    <t>Site Information'!F20</t>
  </si>
  <si>
    <t>0.25 mile of High Frequency transit</t>
  </si>
  <si>
    <t>COUNTIF('Site Information'!I23:I25,"&lt;=2.0")</t>
  </si>
  <si>
    <t>Neighborhood amenities within 2 miles</t>
  </si>
  <si>
    <t>'Project Information'!G6</t>
  </si>
  <si>
    <t>2021 9% Allocation</t>
  </si>
  <si>
    <t>'Project Information'!G7</t>
  </si>
  <si>
    <t>2022 tax exempt application</t>
  </si>
  <si>
    <t>'Project Information'!G8</t>
  </si>
  <si>
    <t>Applied for 2022 9% Allocation</t>
  </si>
  <si>
    <t>'Site Information'!F9</t>
  </si>
  <si>
    <t>Site ownership at application</t>
  </si>
  <si>
    <t>'Cost Allocation Chart'!J77</t>
  </si>
  <si>
    <t>Funded predevelopment expenses</t>
  </si>
  <si>
    <t>IF(D12&lt;&gt;"family senior","No","Yes")</t>
  </si>
  <si>
    <t>Housing for Special Needs?</t>
  </si>
  <si>
    <t>'Project Information'!G4</t>
  </si>
  <si>
    <t>Project Design</t>
  </si>
  <si>
    <t>'Project Information'!G17</t>
  </si>
  <si>
    <t xml:space="preserve">Project Readiness - closing within </t>
  </si>
  <si>
    <t>'Project Information'!G12</t>
  </si>
  <si>
    <t>Extended 40 Year LURA</t>
  </si>
  <si>
    <t>'Unit Mix'!F51</t>
  </si>
  <si>
    <t>% of units at market rate</t>
  </si>
  <si>
    <t>'Project Information'!G37</t>
  </si>
  <si>
    <t>Resident Services?</t>
  </si>
  <si>
    <t>Proforma!B32</t>
  </si>
  <si>
    <t>Debt Coverage Ratio (Year 1)</t>
  </si>
  <si>
    <t>D41/D12</t>
  </si>
  <si>
    <t>Sources!D9</t>
  </si>
  <si>
    <t>City of Houston Request</t>
  </si>
  <si>
    <t>Uses!B77</t>
  </si>
  <si>
    <t>calculation on sheet - D39/D40</t>
  </si>
  <si>
    <t>% of total HCDD Funding</t>
  </si>
  <si>
    <t>`</t>
  </si>
  <si>
    <t>Affordability Breakdown</t>
  </si>
  <si>
    <t xml:space="preserve">Bedrooms </t>
  </si>
  <si>
    <t>Market Rate</t>
  </si>
  <si>
    <t>Efficiency units</t>
  </si>
  <si>
    <t>TOTAL UNITS</t>
  </si>
  <si>
    <t xml:space="preserve">School Ranking based on Texas School Guide </t>
  </si>
  <si>
    <t xml:space="preserve">TEA rating </t>
  </si>
  <si>
    <t>TEA rating</t>
  </si>
  <si>
    <t>TEA - elem</t>
  </si>
  <si>
    <t>Tea- Mid</t>
  </si>
  <si>
    <t>TEA-High</t>
  </si>
  <si>
    <t>sum</t>
  </si>
  <si>
    <t>derrived from Site Information tab</t>
  </si>
  <si>
    <t xml:space="preserve">Threshold Items </t>
  </si>
  <si>
    <t>Description</t>
  </si>
  <si>
    <t>Met Threshold?</t>
  </si>
  <si>
    <t>Exception Eligibility</t>
  </si>
  <si>
    <t>Full Package Received</t>
  </si>
  <si>
    <t>All checklist Items received?</t>
  </si>
  <si>
    <t>None</t>
  </si>
  <si>
    <t>IF(Instructions!D20='Drop Downs'!A2,"Yes","No")</t>
  </si>
  <si>
    <t>Application Fee</t>
  </si>
  <si>
    <t>Application Fee Received</t>
  </si>
  <si>
    <t>IF('Site Information'!F4='Drop Downs'!A2,"Yes","No")</t>
  </si>
  <si>
    <t>Houston City Limits</t>
  </si>
  <si>
    <t>Located within Houston City Limits</t>
  </si>
  <si>
    <t>IF('Applicant Info'!I13='Drop Downs'!A3,"Yes","No")</t>
  </si>
  <si>
    <t>Good Standing</t>
  </si>
  <si>
    <t>Applicant in Good Standing with HCDD and no back taxes owed</t>
  </si>
  <si>
    <t>IF(D23&lt;25,"Yes","No")</t>
  </si>
  <si>
    <t>Poverty Concentration</t>
  </si>
  <si>
    <t>Poverty rate meets citeria (&lt;25% , if not must be mitigated by CRA, CC)</t>
  </si>
  <si>
    <t>(located in CRA or rehabilitation)</t>
  </si>
  <si>
    <t>IF('Site Information'!R36='Drop Downs'!A2, "Yes", "No")</t>
  </si>
  <si>
    <t>Site Control</t>
  </si>
  <si>
    <t xml:space="preserve">Applicants are owner of the property or have a binding contract to purchase the property. </t>
  </si>
  <si>
    <t>IF(AND(S58="yes",S59="Yes",S60="yes",S61="yes"),"yes","no")</t>
  </si>
  <si>
    <t>Affordability</t>
  </si>
  <si>
    <t>A minimum of 51% of the units are determined to be affordable that meets HCDD's affordability requirements</t>
  </si>
  <si>
    <t>IF(OR(D16="X",D16="C"),"yes","no")</t>
  </si>
  <si>
    <t xml:space="preserve">Meets HCDD Flood Zone Standards </t>
  </si>
  <si>
    <t>(located outside of 100 year floodplain)</t>
  </si>
  <si>
    <t>IF(D42&gt;50.1%,"no","yes")</t>
  </si>
  <si>
    <t>Leverage</t>
  </si>
  <si>
    <t>HCDD request no greater than 50% to total Uses</t>
  </si>
  <si>
    <t>School Performance</t>
  </si>
  <si>
    <t xml:space="preserve">Meets School Zoning Restrictions </t>
  </si>
  <si>
    <t>rehabs, senior, CRA, population</t>
  </si>
  <si>
    <t>IF(K50&gt;69, "Yes","No")</t>
  </si>
  <si>
    <t>Unit Size</t>
  </si>
  <si>
    <t xml:space="preserve">Minumum of 64 units </t>
  </si>
  <si>
    <t>IF('Applicant Info'!I12="yes", "Yes","No")</t>
  </si>
  <si>
    <t xml:space="preserve">Debarment Check </t>
  </si>
  <si>
    <t>Applicant has UEI # with evidence of debarment check?</t>
  </si>
  <si>
    <t>IF('Applicant Info'!I20="yes", "Yes","No")</t>
  </si>
  <si>
    <t xml:space="preserve">Owning entity has UEI # with evidence of debarment check? </t>
  </si>
  <si>
    <t>IF('Applicant Info'!I32="yes", "Yes","No")</t>
  </si>
  <si>
    <t>Developer has UEI # with evidence of debarment check?</t>
  </si>
  <si>
    <t>IF('Developer Info'!C36&gt;4, "Yes","No")</t>
  </si>
  <si>
    <t>Applicant Experience</t>
  </si>
  <si>
    <t xml:space="preserve">Demonstrate successful development of a minimum of 5 affordable housing developments </t>
  </si>
  <si>
    <t>IF(AND(D39&gt;1000000, D39&lt;2500000), "Yes","No")</t>
  </si>
  <si>
    <t>Amount of COH Request</t>
  </si>
  <si>
    <t>A minumum of $1,000,000 but no greater than $2,500,000</t>
  </si>
  <si>
    <t>'Applicant Info'!E14</t>
  </si>
  <si>
    <t>Debarrment or suspension</t>
  </si>
  <si>
    <t>Financial Responsibility</t>
  </si>
  <si>
    <t>Tax Credit Obtained and Type ( 9% / 4%)</t>
  </si>
  <si>
    <t>IF('Project Information'!G17&lt;10,"yes","no")</t>
  </si>
  <si>
    <t>Readiness</t>
  </si>
  <si>
    <t>Applicant stated they will close into their financing no later than March 1, 2023</t>
  </si>
  <si>
    <t>Scoring Criteria</t>
  </si>
  <si>
    <t>Max Point Value</t>
  </si>
  <si>
    <t>HCDD Score</t>
  </si>
  <si>
    <t>Suggested Scoring Criteria</t>
  </si>
  <si>
    <t xml:space="preserve">Tab and cell that derives scoring </t>
  </si>
  <si>
    <t>IF('Applicant Info'!E25="Non profit", 2,0)</t>
  </si>
  <si>
    <t>Organizational Capacity</t>
  </si>
  <si>
    <t>Lead non profit developer</t>
  </si>
  <si>
    <t xml:space="preserve">Non-profit applicants who are the sole owner of the general partnership. An eligible non profit applicant cannot provide any material share of economics of the transaction that include cash flow or developer fee with for-profit developer partners (2 points) </t>
  </si>
  <si>
    <t>Applicant Info - E25</t>
  </si>
  <si>
    <t>Ref- S82</t>
  </si>
  <si>
    <t>Real Estate Portfolio</t>
  </si>
  <si>
    <t>Clear demonstration of 5-10 previous projects (1 point). Clear demonstration of 10-15 previous projects (2 points). Clear demonstration of 15+  previous projects (3 points)</t>
  </si>
  <si>
    <t>Developer Info - C36</t>
  </si>
  <si>
    <t>IF('Developer Info'!K36&gt;4, 3,0)</t>
  </si>
  <si>
    <t>History of administering HCDD funds</t>
  </si>
  <si>
    <t>Successful completion and good standing status of at least 5 projects financed by HOME, CDBG, or CDBG-DR 17 (3 points).</t>
  </si>
  <si>
    <t>Developer Info - K36</t>
  </si>
  <si>
    <t>VLOOKUP(D14,'Drop Downs'!I2:J12,2)</t>
  </si>
  <si>
    <t>Site Location</t>
  </si>
  <si>
    <t>Located within an underserved council district</t>
  </si>
  <si>
    <t>Sites located within District C, District E or District G           (1 point)</t>
  </si>
  <si>
    <t>Site Information - f14</t>
  </si>
  <si>
    <t>VLOOKUP(D22,'Drop Downs'!F2:G11,2)</t>
  </si>
  <si>
    <t>Sites located within recognized boundaries the boundaries of a Concerted Revitalization Area</t>
  </si>
  <si>
    <t>Sites located within the boundaries of any recognized CRA (2 points)</t>
  </si>
  <si>
    <t>Site Information - F16</t>
  </si>
  <si>
    <t>ref-S85</t>
  </si>
  <si>
    <t xml:space="preserve">Sites located within census tracts with low poverty concentration  </t>
  </si>
  <si>
    <t>Sites located in census tracts with low levels of poverty concentration. Sites ranging form 25% - 20% poverty (1 point); 20% - 0% (2 points)</t>
  </si>
  <si>
    <t>Site Information - F18</t>
  </si>
  <si>
    <t>IF(D24="yes", 3, 0)</t>
  </si>
  <si>
    <t>Sites located within a ¼ mile to high frequency public transportation stop</t>
  </si>
  <si>
    <t xml:space="preserve">Sites located within ¼ mile to a high frequency bus or rail stop, defined as service arriving every 15 minutes on average from 6 am to 8 p.m. seven days a week (3 points). </t>
  </si>
  <si>
    <t>Site Information - F20</t>
  </si>
  <si>
    <t>REF- D25</t>
  </si>
  <si>
    <t>Neighborhood Amenities (number of amenities located within 1 mile of the site)</t>
  </si>
  <si>
    <t>Proximity to any neighborhood amenities within 1 mile of development site (1 point each amenity).  4 max</t>
  </si>
  <si>
    <t>Site Information - F23:F26</t>
  </si>
  <si>
    <t>IF(D26="yes", 3, 0)</t>
  </si>
  <si>
    <t>Project Readiness</t>
  </si>
  <si>
    <t xml:space="preserve">Received an allocation of 2021 of 9% Housing Tax Credits </t>
  </si>
  <si>
    <t xml:space="preserve">Applicant  received an allocation of 2021 allocation of 9% Housing Tax Credits (3 points)  </t>
  </si>
  <si>
    <t>Project Information  - G6</t>
  </si>
  <si>
    <t>IF(D27="yes", 2, 0)</t>
  </si>
  <si>
    <t xml:space="preserve">Applied for tax-exempt bonds during the 2022 bond allocation lottery  </t>
  </si>
  <si>
    <t>Applicant applied for tax-exempt bonds in the 2022 bond lottery (2 points)</t>
  </si>
  <si>
    <t>Project Information  - G7</t>
  </si>
  <si>
    <t>IF(D30&gt;250000,2,0)</t>
  </si>
  <si>
    <t xml:space="preserve">Applied for an allocation of 2022 9% Housing Tax Credits  </t>
  </si>
  <si>
    <t>Applicant projected to receive an allocation of 2022  9% Housing Tax Credits - 1 point</t>
  </si>
  <si>
    <t>Project Information  - G8</t>
  </si>
  <si>
    <t>Site ownership</t>
  </si>
  <si>
    <t>Site owned by the Applicant (or closely held parent or affiliate company) at the time of application (2 points)</t>
  </si>
  <si>
    <t>Site Info - F9</t>
  </si>
  <si>
    <t>Predevelopment cost expenditures</t>
  </si>
  <si>
    <t>A minimum of $250,000 in predevelopment costs  expended towards budgeted items (2 points)</t>
  </si>
  <si>
    <t>Cost Allocation Chart - J77</t>
  </si>
  <si>
    <t>VLOOKUP(D12,'Drop Downs'!V2:W9,2)</t>
  </si>
  <si>
    <t>Housing for special needs populations</t>
  </si>
  <si>
    <t>Applicants designates housing for special needs populations (3 points)</t>
  </si>
  <si>
    <t>Project Info - G9</t>
  </si>
  <si>
    <t>Garden Style - ground level units</t>
  </si>
  <si>
    <t>Resilant Design</t>
  </si>
  <si>
    <t>Resilant project design that include podium style, pier and beam (3 points)</t>
  </si>
  <si>
    <t>Project Info - G4</t>
  </si>
  <si>
    <t>Single-Family - slab on grade</t>
  </si>
  <si>
    <t>IF(D34="yes", 3, 0)</t>
  </si>
  <si>
    <t>Transactions which elect for a 40 year LURA will receive (3 points)</t>
  </si>
  <si>
    <t>Project Info - G12</t>
  </si>
  <si>
    <t>Single Room Occupancy</t>
  </si>
  <si>
    <t>Ref-S98</t>
  </si>
  <si>
    <t>Financial Analysis</t>
  </si>
  <si>
    <t>Cost per Unit</t>
  </si>
  <si>
    <t xml:space="preserve">Transactions the reflect costs less than $2000,000 per unit (5 points); $200,001 - 250,000 (4 points); $250,001 - $300,000 (3 points); $300,001 -$325,000 (2 points); $325,001 - $350,000 (1 point). $350,000 + - 0 points </t>
  </si>
  <si>
    <t>Uses - C77</t>
  </si>
  <si>
    <t>Garden Style - no ground level units</t>
  </si>
  <si>
    <t>Podium Construction - 3/4 stories over 1 level of parking</t>
  </si>
  <si>
    <t>Mid-Rise Building(s) (5+ Stories)</t>
  </si>
  <si>
    <t>Single-Family - pier and beam</t>
  </si>
  <si>
    <t>TBD</t>
  </si>
  <si>
    <t>Tie Breakers</t>
  </si>
  <si>
    <t>Population</t>
  </si>
  <si>
    <t>Entity Type</t>
  </si>
  <si>
    <t>Timeline</t>
  </si>
  <si>
    <t>CAR Grade</t>
  </si>
  <si>
    <t>Concerted Revitalization Areas</t>
  </si>
  <si>
    <t>District</t>
  </si>
  <si>
    <t>Council person</t>
  </si>
  <si>
    <t>Funding Source</t>
  </si>
  <si>
    <t>Scope of Work</t>
  </si>
  <si>
    <t>Status of funds</t>
  </si>
  <si>
    <t>Timing of Funds</t>
  </si>
  <si>
    <t>Rent Restrictions</t>
  </si>
  <si>
    <t>Development Type</t>
  </si>
  <si>
    <t>Occupancy</t>
  </si>
  <si>
    <t>Organization Type</t>
  </si>
  <si>
    <t>Poverty Rate</t>
  </si>
  <si>
    <t>Median Income - Household</t>
  </si>
  <si>
    <t>Quality of Amenities</t>
  </si>
  <si>
    <t xml:space="preserve">TEA Rating </t>
  </si>
  <si>
    <t>Partnership or Ltd. Partnership</t>
  </si>
  <si>
    <t>A</t>
  </si>
  <si>
    <t>X</t>
  </si>
  <si>
    <t>HCDD CDBG-DR</t>
  </si>
  <si>
    <t>Energy Star - Multifamily</t>
  </si>
  <si>
    <t>Committed</t>
  </si>
  <si>
    <t>At closing</t>
  </si>
  <si>
    <t>Hard Debt</t>
  </si>
  <si>
    <t>Family</t>
  </si>
  <si>
    <t>Non-Profit</t>
  </si>
  <si>
    <t>48039990000</t>
  </si>
  <si>
    <t>Brazoria</t>
  </si>
  <si>
    <t>-</t>
  </si>
  <si>
    <t>Similar</t>
  </si>
  <si>
    <t>S-Corp</t>
  </si>
  <si>
    <t>A-</t>
  </si>
  <si>
    <t>Near Northside - Complete Community</t>
  </si>
  <si>
    <t>B</t>
  </si>
  <si>
    <t>Permanent Loan</t>
  </si>
  <si>
    <t>Reconstruction</t>
  </si>
  <si>
    <t>Soft Costs</t>
  </si>
  <si>
    <t>During construction</t>
  </si>
  <si>
    <t>Senior (55+)</t>
  </si>
  <si>
    <t>For-Profit</t>
  </si>
  <si>
    <t>48039660616</t>
  </si>
  <si>
    <t>Inferior</t>
  </si>
  <si>
    <t>at underwriting</t>
  </si>
  <si>
    <t>C-Corp</t>
  </si>
  <si>
    <t>A+</t>
  </si>
  <si>
    <t>Gulfton - Complete Community</t>
  </si>
  <si>
    <t>Renovation</t>
  </si>
  <si>
    <t xml:space="preserve">Hard costs </t>
  </si>
  <si>
    <t>LEED</t>
  </si>
  <si>
    <t>At construction completion</t>
  </si>
  <si>
    <t>Grant</t>
  </si>
  <si>
    <t>Senior (62+)</t>
  </si>
  <si>
    <t>Government</t>
  </si>
  <si>
    <t>48039660613</t>
  </si>
  <si>
    <t>Superior</t>
  </si>
  <si>
    <t xml:space="preserve">not applicable </t>
  </si>
  <si>
    <t>LLC</t>
  </si>
  <si>
    <t>Third Ward - Complete Community</t>
  </si>
  <si>
    <t>Purchase</t>
  </si>
  <si>
    <t xml:space="preserve">Refinance </t>
  </si>
  <si>
    <t>ICC-700 National Green Building Standard</t>
  </si>
  <si>
    <t>At conversion</t>
  </si>
  <si>
    <t>Equity</t>
  </si>
  <si>
    <t>Supportive Housing</t>
  </si>
  <si>
    <t>48039660402</t>
  </si>
  <si>
    <t>Non profit</t>
  </si>
  <si>
    <t>B-</t>
  </si>
  <si>
    <t>Second Ward - Complete Community</t>
  </si>
  <si>
    <t>AE</t>
  </si>
  <si>
    <t xml:space="preserve">Other Federal Loan or Grant (non-HCDD) </t>
  </si>
  <si>
    <t>HUD Green Checklist (Rehabs only)</t>
  </si>
  <si>
    <t>Homeless</t>
  </si>
  <si>
    <t>48039660704</t>
  </si>
  <si>
    <t>B+</t>
  </si>
  <si>
    <t>Acres Homes - Complete Community</t>
  </si>
  <si>
    <t>V</t>
  </si>
  <si>
    <t>Disabled</t>
  </si>
  <si>
    <t>48039660303</t>
  </si>
  <si>
    <t>Kashmere Gardens</t>
  </si>
  <si>
    <t>VE</t>
  </si>
  <si>
    <t>HIV/AIDS</t>
  </si>
  <si>
    <t>48039663100</t>
  </si>
  <si>
    <t>C-</t>
  </si>
  <si>
    <t>Magnolia Park- Manchester</t>
  </si>
  <si>
    <t>AO</t>
  </si>
  <si>
    <t>Other  (specify within project narritive)</t>
  </si>
  <si>
    <t>48039660706</t>
  </si>
  <si>
    <t>C+</t>
  </si>
  <si>
    <t>Alief-Westwood</t>
  </si>
  <si>
    <t>AH</t>
  </si>
  <si>
    <t>48039660605</t>
  </si>
  <si>
    <t>D</t>
  </si>
  <si>
    <t>Sunnyside</t>
  </si>
  <si>
    <t>A1-A30</t>
  </si>
  <si>
    <t>48039660614</t>
  </si>
  <si>
    <t>D-</t>
  </si>
  <si>
    <t xml:space="preserve">Fort Bend </t>
  </si>
  <si>
    <t>A99</t>
  </si>
  <si>
    <t>48039660302</t>
  </si>
  <si>
    <t>TIRZ 1 - St. George Place</t>
  </si>
  <si>
    <t>AR</t>
  </si>
  <si>
    <t>48039660611</t>
  </si>
  <si>
    <t>F</t>
  </si>
  <si>
    <t>TIRZ 2 - Midtown</t>
  </si>
  <si>
    <t>AR/AE</t>
  </si>
  <si>
    <t>48039660803</t>
  </si>
  <si>
    <t>TIRZ 3 - Main Square / Market Square</t>
  </si>
  <si>
    <t>AR/AO</t>
  </si>
  <si>
    <t>48039660501</t>
  </si>
  <si>
    <t>TIRZ 4 - Village Enclaves</t>
  </si>
  <si>
    <t>AR/A-A1-A30</t>
  </si>
  <si>
    <t>48039660502</t>
  </si>
  <si>
    <t>TIRZ 5 - Memorial Heights</t>
  </si>
  <si>
    <t>AR/A</t>
  </si>
  <si>
    <t>48039660612</t>
  </si>
  <si>
    <t>TIRZ 6 - Eastside</t>
  </si>
  <si>
    <t>48039660703</t>
  </si>
  <si>
    <t>TIRZ 7 - OST / Almeda</t>
  </si>
  <si>
    <t>48039660705</t>
  </si>
  <si>
    <t>TIRZ 8 - Gulfgate</t>
  </si>
  <si>
    <t>48039660604</t>
  </si>
  <si>
    <t>TIRZ 9 - South Post Oak</t>
  </si>
  <si>
    <t>48039660609</t>
  </si>
  <si>
    <t>TIRZ 10 - Lake Houston</t>
  </si>
  <si>
    <t>48039660805</t>
  </si>
  <si>
    <t>TIRZ 11 - Greater Greenspoint</t>
  </si>
  <si>
    <t>48039663600</t>
  </si>
  <si>
    <t>TIRZ 12 - City Park</t>
  </si>
  <si>
    <t>48039660610</t>
  </si>
  <si>
    <t>TIRZ 13 - Old Sixth Ward</t>
  </si>
  <si>
    <t>48039660707</t>
  </si>
  <si>
    <t>TIRZ 14 - Fourth Ward</t>
  </si>
  <si>
    <t>48039660708</t>
  </si>
  <si>
    <t>TIRZ 15 - East Downtown</t>
  </si>
  <si>
    <t>48039662500</t>
  </si>
  <si>
    <t>TIRZ 16 - Uptown</t>
  </si>
  <si>
    <t>48039660806</t>
  </si>
  <si>
    <t>TIRZ 17 - Memorial City</t>
  </si>
  <si>
    <t>48039660100</t>
  </si>
  <si>
    <t>TIRZ 18 - Fifth Ward</t>
  </si>
  <si>
    <t>48039660606</t>
  </si>
  <si>
    <t>TIRZ 19 - Upper Kirby</t>
  </si>
  <si>
    <t>48039660200</t>
  </si>
  <si>
    <t>TIRZ 20 - Southwest Houston</t>
  </si>
  <si>
    <t>48039661000</t>
  </si>
  <si>
    <t>TIRZ 21 - Hardy / Near Northside</t>
  </si>
  <si>
    <t>48039660804</t>
  </si>
  <si>
    <t>TIRZ 22 - Leland woods</t>
  </si>
  <si>
    <t>48039661800</t>
  </si>
  <si>
    <t>TIRZ 23 - Harrisburg</t>
  </si>
  <si>
    <t>48039660403</t>
  </si>
  <si>
    <t>TIRZ 24 - Greater Houston</t>
  </si>
  <si>
    <t>48039660902</t>
  </si>
  <si>
    <t>TIRZ 25 - Hiram Clarke / Fort Bend Houston</t>
  </si>
  <si>
    <t>48039660401</t>
  </si>
  <si>
    <t>TIRZ 26 - Sunnyside</t>
  </si>
  <si>
    <t>48039660607</t>
  </si>
  <si>
    <t>TIRZ 27 - Montrose</t>
  </si>
  <si>
    <t>48039660615</t>
  </si>
  <si>
    <t>48039661902</t>
  </si>
  <si>
    <t>48039661700</t>
  </si>
  <si>
    <t>48039660504</t>
  </si>
  <si>
    <t>48039662100</t>
  </si>
  <si>
    <t>48039661901</t>
  </si>
  <si>
    <t>48039660608</t>
  </si>
  <si>
    <t>48039663200</t>
  </si>
  <si>
    <t>48039663800</t>
  </si>
  <si>
    <t>48039662000</t>
  </si>
  <si>
    <t>48039663700</t>
  </si>
  <si>
    <t>48039661502</t>
  </si>
  <si>
    <t>48039663500</t>
  </si>
  <si>
    <t>48039663400</t>
  </si>
  <si>
    <t>48039660301</t>
  </si>
  <si>
    <t>48039664100</t>
  </si>
  <si>
    <t>48039660901</t>
  </si>
  <si>
    <t>48039662300</t>
  </si>
  <si>
    <t>48039662800</t>
  </si>
  <si>
    <t>48039662400</t>
  </si>
  <si>
    <t>48039663000</t>
  </si>
  <si>
    <t>48039661602</t>
  </si>
  <si>
    <t>48039660603</t>
  </si>
  <si>
    <t>48039662200</t>
  </si>
  <si>
    <t>48039661601</t>
  </si>
  <si>
    <t>48039662900</t>
  </si>
  <si>
    <t>48039664501</t>
  </si>
  <si>
    <t>48039661501</t>
  </si>
  <si>
    <t>48039661100</t>
  </si>
  <si>
    <t>48039661400</t>
  </si>
  <si>
    <t>48039660503</t>
  </si>
  <si>
    <t>48039663300</t>
  </si>
  <si>
    <t>48039662700</t>
  </si>
  <si>
    <t>48039662600</t>
  </si>
  <si>
    <t>48039661300</t>
  </si>
  <si>
    <t>48039663900</t>
  </si>
  <si>
    <t>48039664300</t>
  </si>
  <si>
    <t>48039664200</t>
  </si>
  <si>
    <t>48039664000</t>
  </si>
  <si>
    <t>48039661200</t>
  </si>
  <si>
    <t>48039664400</t>
  </si>
  <si>
    <t>48071710600</t>
  </si>
  <si>
    <t>Chambers</t>
  </si>
  <si>
    <t>48071990000</t>
  </si>
  <si>
    <t>48071710202</t>
  </si>
  <si>
    <t>48071710100</t>
  </si>
  <si>
    <t>48071710201</t>
  </si>
  <si>
    <t>48071710300</t>
  </si>
  <si>
    <t>48071710401</t>
  </si>
  <si>
    <t>48071710500</t>
  </si>
  <si>
    <t>48157673700</t>
  </si>
  <si>
    <t>Fort Bend</t>
  </si>
  <si>
    <t>48157673110</t>
  </si>
  <si>
    <t>48157674200</t>
  </si>
  <si>
    <t>48157674402</t>
  </si>
  <si>
    <t>48157674503</t>
  </si>
  <si>
    <t>48157673103</t>
  </si>
  <si>
    <t>48157674401</t>
  </si>
  <si>
    <t>48157674504</t>
  </si>
  <si>
    <t>48157673008</t>
  </si>
  <si>
    <t>48157673300</t>
  </si>
  <si>
    <t>48157673902</t>
  </si>
  <si>
    <t>48157672201</t>
  </si>
  <si>
    <t>48157673108</t>
  </si>
  <si>
    <t>48157674701</t>
  </si>
  <si>
    <t>48157674404</t>
  </si>
  <si>
    <t>48157674602</t>
  </si>
  <si>
    <t>48157672401</t>
  </si>
  <si>
    <t>48157673005</t>
  </si>
  <si>
    <t>48157673111</t>
  </si>
  <si>
    <t>48157673404</t>
  </si>
  <si>
    <t>48157673201</t>
  </si>
  <si>
    <t>48157673903</t>
  </si>
  <si>
    <t>48157673202</t>
  </si>
  <si>
    <t>48157673107</t>
  </si>
  <si>
    <t>48157674001</t>
  </si>
  <si>
    <t>48157674604</t>
  </si>
  <si>
    <t>48157673105</t>
  </si>
  <si>
    <t>48157673010</t>
  </si>
  <si>
    <t>48157673904</t>
  </si>
  <si>
    <t>48157674601</t>
  </si>
  <si>
    <t>48157673403</t>
  </si>
  <si>
    <t>48157673502</t>
  </si>
  <si>
    <t>48157674505</t>
  </si>
  <si>
    <t>48157673106</t>
  </si>
  <si>
    <t>48157674507</t>
  </si>
  <si>
    <t>48157674302</t>
  </si>
  <si>
    <t>48157673112</t>
  </si>
  <si>
    <t>48157674301</t>
  </si>
  <si>
    <t>48157673401</t>
  </si>
  <si>
    <t>48157672901</t>
  </si>
  <si>
    <t>48157673109</t>
  </si>
  <si>
    <t>48157671700</t>
  </si>
  <si>
    <t>48157674403</t>
  </si>
  <si>
    <t>48157672100</t>
  </si>
  <si>
    <t>48157673104</t>
  </si>
  <si>
    <t>48157670904</t>
  </si>
  <si>
    <t>48157673009</t>
  </si>
  <si>
    <t>48157671602</t>
  </si>
  <si>
    <t>48157673113</t>
  </si>
  <si>
    <t>48157673402</t>
  </si>
  <si>
    <t>48157673004</t>
  </si>
  <si>
    <t>48157670700</t>
  </si>
  <si>
    <t>48157673600</t>
  </si>
  <si>
    <t>48157674100</t>
  </si>
  <si>
    <t>48157673801</t>
  </si>
  <si>
    <t>48157673007</t>
  </si>
  <si>
    <t>48157672903</t>
  </si>
  <si>
    <t>48157675503</t>
  </si>
  <si>
    <t>48157671502</t>
  </si>
  <si>
    <t>48157672801</t>
  </si>
  <si>
    <t>48157671501</t>
  </si>
  <si>
    <t>48157670903</t>
  </si>
  <si>
    <t>48157670804</t>
  </si>
  <si>
    <t>48157673006</t>
  </si>
  <si>
    <t>48157673802</t>
  </si>
  <si>
    <t>48157670902</t>
  </si>
  <si>
    <t>48157674603</t>
  </si>
  <si>
    <t>48157672003</t>
  </si>
  <si>
    <t>48157672905</t>
  </si>
  <si>
    <t>48157672306</t>
  </si>
  <si>
    <t>48157672305</t>
  </si>
  <si>
    <t>48157672702</t>
  </si>
  <si>
    <t>48157672906</t>
  </si>
  <si>
    <t>48157675502</t>
  </si>
  <si>
    <t>48157674702</t>
  </si>
  <si>
    <t>48157673501</t>
  </si>
  <si>
    <t>48157672202</t>
  </si>
  <si>
    <t>48157670803</t>
  </si>
  <si>
    <t>48157671601</t>
  </si>
  <si>
    <t>48157672902</t>
  </si>
  <si>
    <t>48157671002</t>
  </si>
  <si>
    <t>48157674508</t>
  </si>
  <si>
    <t>48157670604</t>
  </si>
  <si>
    <t>48157675600</t>
  </si>
  <si>
    <t>48157671001</t>
  </si>
  <si>
    <t>48157672907</t>
  </si>
  <si>
    <t>48157672303</t>
  </si>
  <si>
    <t>48157672304</t>
  </si>
  <si>
    <t>48157671101</t>
  </si>
  <si>
    <t>48157672402</t>
  </si>
  <si>
    <t>48157671401</t>
  </si>
  <si>
    <t>48157672002</t>
  </si>
  <si>
    <t>48157670500</t>
  </si>
  <si>
    <t>48157671900</t>
  </si>
  <si>
    <t>48157674506</t>
  </si>
  <si>
    <t>48157675401</t>
  </si>
  <si>
    <t>48157672004</t>
  </si>
  <si>
    <t>48157675702</t>
  </si>
  <si>
    <t>48157672904</t>
  </si>
  <si>
    <t>48157672703</t>
  </si>
  <si>
    <t>48157670801</t>
  </si>
  <si>
    <t>48157675501</t>
  </si>
  <si>
    <t>48157671800</t>
  </si>
  <si>
    <t>48157670802</t>
  </si>
  <si>
    <t>48157672602</t>
  </si>
  <si>
    <t>48157672500</t>
  </si>
  <si>
    <t>48157675402</t>
  </si>
  <si>
    <t>48157670603</t>
  </si>
  <si>
    <t>48157674002</t>
  </si>
  <si>
    <t>48157675102</t>
  </si>
  <si>
    <t>48157671402</t>
  </si>
  <si>
    <t>48157670102</t>
  </si>
  <si>
    <t>48157675701</t>
  </si>
  <si>
    <t>48157670400</t>
  </si>
  <si>
    <t>48157670602</t>
  </si>
  <si>
    <t>48157672604</t>
  </si>
  <si>
    <t>48157670201</t>
  </si>
  <si>
    <t>48157670101</t>
  </si>
  <si>
    <t>48157675101</t>
  </si>
  <si>
    <t>48157672701</t>
  </si>
  <si>
    <t>48157670202</t>
  </si>
  <si>
    <t>48157671200</t>
  </si>
  <si>
    <t>48157670300</t>
  </si>
  <si>
    <t>48157675300</t>
  </si>
  <si>
    <t>48157675200</t>
  </si>
  <si>
    <t>48157671300</t>
  </si>
  <si>
    <t>48157675800</t>
  </si>
  <si>
    <t>48157672603</t>
  </si>
  <si>
    <t>48157671102</t>
  </si>
  <si>
    <t>48157674800</t>
  </si>
  <si>
    <t>48157672802</t>
  </si>
  <si>
    <t>48157674900</t>
  </si>
  <si>
    <t>48157675000</t>
  </si>
  <si>
    <t>48167990000</t>
  </si>
  <si>
    <t>Galveston</t>
  </si>
  <si>
    <t>48167990100</t>
  </si>
  <si>
    <t>48167721206</t>
  </si>
  <si>
    <t>48167720400</t>
  </si>
  <si>
    <t>48167721211</t>
  </si>
  <si>
    <t>48167720512</t>
  </si>
  <si>
    <t>48167721210</t>
  </si>
  <si>
    <t>48167721401</t>
  </si>
  <si>
    <t>48167721207</t>
  </si>
  <si>
    <t>48167721204</t>
  </si>
  <si>
    <t>48167720504</t>
  </si>
  <si>
    <t>48167721209</t>
  </si>
  <si>
    <t>48167720605</t>
  </si>
  <si>
    <t>48167720302</t>
  </si>
  <si>
    <t>48167720511</t>
  </si>
  <si>
    <t>48167720507</t>
  </si>
  <si>
    <t>48167720200</t>
  </si>
  <si>
    <t>48167720703</t>
  </si>
  <si>
    <t>48167720506</t>
  </si>
  <si>
    <t>48167720505</t>
  </si>
  <si>
    <t>48167721208</t>
  </si>
  <si>
    <t>48167720301</t>
  </si>
  <si>
    <t>48167720604</t>
  </si>
  <si>
    <t>48167721403</t>
  </si>
  <si>
    <t>48167721503</t>
  </si>
  <si>
    <t>48167720501</t>
  </si>
  <si>
    <t>48167726101</t>
  </si>
  <si>
    <t>48167723401</t>
  </si>
  <si>
    <t>48167720701</t>
  </si>
  <si>
    <t>48167723800</t>
  </si>
  <si>
    <t>48167723504</t>
  </si>
  <si>
    <t>48167725700</t>
  </si>
  <si>
    <t>48167720510</t>
  </si>
  <si>
    <t>48167720100</t>
  </si>
  <si>
    <t>48167720509</t>
  </si>
  <si>
    <t>48167721502</t>
  </si>
  <si>
    <t>48167723300</t>
  </si>
  <si>
    <t>48167723402</t>
  </si>
  <si>
    <t>48167721101</t>
  </si>
  <si>
    <t>48167721205</t>
  </si>
  <si>
    <t>48167721000</t>
  </si>
  <si>
    <t>48167726000</t>
  </si>
  <si>
    <t>48167723600</t>
  </si>
  <si>
    <t>48167723200</t>
  </si>
  <si>
    <t>48167723403</t>
  </si>
  <si>
    <t>48167720800</t>
  </si>
  <si>
    <t>48167720603</t>
  </si>
  <si>
    <t>48167723505</t>
  </si>
  <si>
    <t>48167721301</t>
  </si>
  <si>
    <t>48167723501</t>
  </si>
  <si>
    <t>48167720601</t>
  </si>
  <si>
    <t>48167722001</t>
  </si>
  <si>
    <t>48167720602</t>
  </si>
  <si>
    <t>48167721203</t>
  </si>
  <si>
    <t>48167721800</t>
  </si>
  <si>
    <t>48167721703</t>
  </si>
  <si>
    <t>48167726102</t>
  </si>
  <si>
    <t>48167725500</t>
  </si>
  <si>
    <t>48167720508</t>
  </si>
  <si>
    <t>48167722100</t>
  </si>
  <si>
    <t>48167721600</t>
  </si>
  <si>
    <t>48167721702</t>
  </si>
  <si>
    <t>48167721103</t>
  </si>
  <si>
    <t>48167725300</t>
  </si>
  <si>
    <t>48167720702</t>
  </si>
  <si>
    <t>48167721501</t>
  </si>
  <si>
    <t>48167721901</t>
  </si>
  <si>
    <t>48167724101</t>
  </si>
  <si>
    <t>48167720900</t>
  </si>
  <si>
    <t>48167723900</t>
  </si>
  <si>
    <t>48167725800</t>
  </si>
  <si>
    <t>48167721102</t>
  </si>
  <si>
    <t>48167723503</t>
  </si>
  <si>
    <t>48167724900</t>
  </si>
  <si>
    <t>48167722002</t>
  </si>
  <si>
    <t>48167722700</t>
  </si>
  <si>
    <t>48167725900</t>
  </si>
  <si>
    <t>48167724400</t>
  </si>
  <si>
    <t>48167724800</t>
  </si>
  <si>
    <t>48167725400</t>
  </si>
  <si>
    <t>48167721302</t>
  </si>
  <si>
    <t>48167722300</t>
  </si>
  <si>
    <t>48167723100</t>
  </si>
  <si>
    <t>48167722900</t>
  </si>
  <si>
    <t>48167726200</t>
  </si>
  <si>
    <t>48167721701</t>
  </si>
  <si>
    <t>48167724300</t>
  </si>
  <si>
    <t>48167722600</t>
  </si>
  <si>
    <t>48167721902</t>
  </si>
  <si>
    <t>48167722800</t>
  </si>
  <si>
    <t>48167725600</t>
  </si>
  <si>
    <t>48167725200</t>
  </si>
  <si>
    <t>48167724200</t>
  </si>
  <si>
    <t>48167725000</t>
  </si>
  <si>
    <t>48167723000</t>
  </si>
  <si>
    <t>48167723700</t>
  </si>
  <si>
    <t>48167725100</t>
  </si>
  <si>
    <t>48167722200</t>
  </si>
  <si>
    <t>48167724700</t>
  </si>
  <si>
    <t>48167724500</t>
  </si>
  <si>
    <t>48167721402</t>
  </si>
  <si>
    <t>48167724000</t>
  </si>
  <si>
    <t>48167724600</t>
  </si>
  <si>
    <t>48201250202</t>
  </si>
  <si>
    <t>Harris</t>
  </si>
  <si>
    <t>48201312901</t>
  </si>
  <si>
    <t>48201324102</t>
  </si>
  <si>
    <t>48201340201</t>
  </si>
  <si>
    <t>48201343601</t>
  </si>
  <si>
    <t>48201453001</t>
  </si>
  <si>
    <t>48201530102</t>
  </si>
  <si>
    <t>48201530501</t>
  </si>
  <si>
    <t>48201552604</t>
  </si>
  <si>
    <t>48201980000</t>
  </si>
  <si>
    <t>48201980100</t>
  </si>
  <si>
    <t>48201980300</t>
  </si>
  <si>
    <t>48201980400</t>
  </si>
  <si>
    <t>48201411400</t>
  </si>
  <si>
    <t>48201412300</t>
  </si>
  <si>
    <t>48201412400</t>
  </si>
  <si>
    <t>48201412600</t>
  </si>
  <si>
    <t>48201413100</t>
  </si>
  <si>
    <t>48201430300</t>
  </si>
  <si>
    <t>48201430400</t>
  </si>
  <si>
    <t>48201430600</t>
  </si>
  <si>
    <t>48201510802</t>
  </si>
  <si>
    <t>48201420800</t>
  </si>
  <si>
    <t>48201412800</t>
  </si>
  <si>
    <t>48201411200</t>
  </si>
  <si>
    <t>48201450700</t>
  </si>
  <si>
    <t>48201522500</t>
  </si>
  <si>
    <t>48201510702</t>
  </si>
  <si>
    <t>48201540101</t>
  </si>
  <si>
    <t>48201420900</t>
  </si>
  <si>
    <t>48201250902</t>
  </si>
  <si>
    <t>48201412000</t>
  </si>
  <si>
    <t>48201340301</t>
  </si>
  <si>
    <t>48201510901</t>
  </si>
  <si>
    <t>48201411100</t>
  </si>
  <si>
    <t>48201454502</t>
  </si>
  <si>
    <t>48201431702</t>
  </si>
  <si>
    <t>48201421900</t>
  </si>
  <si>
    <t>48201510602</t>
  </si>
  <si>
    <t>48201511502</t>
  </si>
  <si>
    <t>48201454504</t>
  </si>
  <si>
    <t>48201312602</t>
  </si>
  <si>
    <t>48201555305</t>
  </si>
  <si>
    <t>48201511201</t>
  </si>
  <si>
    <t>48201421000</t>
  </si>
  <si>
    <t>48201454503</t>
  </si>
  <si>
    <t>48201511202</t>
  </si>
  <si>
    <t>48201430500</t>
  </si>
  <si>
    <t>48201543004</t>
  </si>
  <si>
    <t>48201412500</t>
  </si>
  <si>
    <t>48201250407</t>
  </si>
  <si>
    <t>48201531700</t>
  </si>
  <si>
    <t>48201420700</t>
  </si>
  <si>
    <t>48201340400</t>
  </si>
  <si>
    <t>48201543007</t>
  </si>
  <si>
    <t>48201554002</t>
  </si>
  <si>
    <t>48201511501</t>
  </si>
  <si>
    <t>48201450500</t>
  </si>
  <si>
    <t>48201251505</t>
  </si>
  <si>
    <t>48201511400</t>
  </si>
  <si>
    <t>48201531100</t>
  </si>
  <si>
    <t>48201553801</t>
  </si>
  <si>
    <t>48201451200</t>
  </si>
  <si>
    <t>48201252003</t>
  </si>
  <si>
    <t>48201350804</t>
  </si>
  <si>
    <t>48201450200</t>
  </si>
  <si>
    <t>48201454505</t>
  </si>
  <si>
    <t>48201410502</t>
  </si>
  <si>
    <t>48201511301</t>
  </si>
  <si>
    <t>48201554404</t>
  </si>
  <si>
    <t>48201251504</t>
  </si>
  <si>
    <t>48201251501</t>
  </si>
  <si>
    <t>48201413000</t>
  </si>
  <si>
    <t>48201555704</t>
  </si>
  <si>
    <t>48201412202</t>
  </si>
  <si>
    <t>48201411901</t>
  </si>
  <si>
    <t>48201511302</t>
  </si>
  <si>
    <t>48201410202</t>
  </si>
  <si>
    <t>48201553404</t>
  </si>
  <si>
    <t>48201412700</t>
  </si>
  <si>
    <t>48201250802</t>
  </si>
  <si>
    <t>48201232202</t>
  </si>
  <si>
    <t>48201555301</t>
  </si>
  <si>
    <t>48201410802</t>
  </si>
  <si>
    <t>48201541207</t>
  </si>
  <si>
    <t>48201554501</t>
  </si>
  <si>
    <t>48201555304</t>
  </si>
  <si>
    <t>48201431804</t>
  </si>
  <si>
    <t>48201340202</t>
  </si>
  <si>
    <t>48201510302</t>
  </si>
  <si>
    <t>48201554600</t>
  </si>
  <si>
    <t>48201250404</t>
  </si>
  <si>
    <t>48201553901</t>
  </si>
  <si>
    <t>48201431504</t>
  </si>
  <si>
    <t>48201340203</t>
  </si>
  <si>
    <t>48201553803</t>
  </si>
  <si>
    <t>48201350103</t>
  </si>
  <si>
    <t>48201510801</t>
  </si>
  <si>
    <t>48201251503</t>
  </si>
  <si>
    <t>48201554803</t>
  </si>
  <si>
    <t>48201555504</t>
  </si>
  <si>
    <t>48201554702</t>
  </si>
  <si>
    <t>48201511100</t>
  </si>
  <si>
    <t>48201554409</t>
  </si>
  <si>
    <t>48201510100</t>
  </si>
  <si>
    <t>48201410401</t>
  </si>
  <si>
    <t>48201340800</t>
  </si>
  <si>
    <t>48201555505</t>
  </si>
  <si>
    <t>48201554804</t>
  </si>
  <si>
    <t>48201554301</t>
  </si>
  <si>
    <t>48201454901</t>
  </si>
  <si>
    <t>48201554502</t>
  </si>
  <si>
    <t>48201511001</t>
  </si>
  <si>
    <t>48201450100</t>
  </si>
  <si>
    <t>48201543006</t>
  </si>
  <si>
    <t>48201551702</t>
  </si>
  <si>
    <t>48201343200</t>
  </si>
  <si>
    <t>48201431600</t>
  </si>
  <si>
    <t>48201412201</t>
  </si>
  <si>
    <t>48201454700</t>
  </si>
  <si>
    <t>48201411504</t>
  </si>
  <si>
    <t>48201340302</t>
  </si>
  <si>
    <t>48201554808</t>
  </si>
  <si>
    <t>48201430800</t>
  </si>
  <si>
    <t>48201555600</t>
  </si>
  <si>
    <t>48201342001</t>
  </si>
  <si>
    <t>48201520200</t>
  </si>
  <si>
    <t>48201410402</t>
  </si>
  <si>
    <t>48201542002</t>
  </si>
  <si>
    <t>48201310200</t>
  </si>
  <si>
    <t>48201551704</t>
  </si>
  <si>
    <t>48201431505</t>
  </si>
  <si>
    <t>48201552902</t>
  </si>
  <si>
    <t>48201540901</t>
  </si>
  <si>
    <t>48201410201</t>
  </si>
  <si>
    <t>48201251401</t>
  </si>
  <si>
    <t>48201451604</t>
  </si>
  <si>
    <t>48201554406</t>
  </si>
  <si>
    <t>48201541203</t>
  </si>
  <si>
    <t>48201411505</t>
  </si>
  <si>
    <t>48201451302</t>
  </si>
  <si>
    <t>48201556100</t>
  </si>
  <si>
    <t>48201520700</t>
  </si>
  <si>
    <t>48201312501</t>
  </si>
  <si>
    <t>48201980700</t>
  </si>
  <si>
    <t>48201551300</t>
  </si>
  <si>
    <t>48201531000</t>
  </si>
  <si>
    <t>48201411600</t>
  </si>
  <si>
    <t>48201341400</t>
  </si>
  <si>
    <t>48201510902</t>
  </si>
  <si>
    <t>48201531600</t>
  </si>
  <si>
    <t>48201510500</t>
  </si>
  <si>
    <t>48201250303</t>
  </si>
  <si>
    <t>48201554902</t>
  </si>
  <si>
    <t>48201451902</t>
  </si>
  <si>
    <t>48201410501</t>
  </si>
  <si>
    <t>48201554905</t>
  </si>
  <si>
    <t>48201553401</t>
  </si>
  <si>
    <t>48201432004</t>
  </si>
  <si>
    <t>48201250406</t>
  </si>
  <si>
    <t>48201251902</t>
  </si>
  <si>
    <t>48201555701</t>
  </si>
  <si>
    <t>48201413302</t>
  </si>
  <si>
    <t>48201411503</t>
  </si>
  <si>
    <t>48201431701</t>
  </si>
  <si>
    <t>48201554405</t>
  </si>
  <si>
    <t>48201411001</t>
  </si>
  <si>
    <t>48201510301</t>
  </si>
  <si>
    <t>48201541008</t>
  </si>
  <si>
    <t>48201555703</t>
  </si>
  <si>
    <t>48201251300</t>
  </si>
  <si>
    <t>48201541007</t>
  </si>
  <si>
    <t>48201430102</t>
  </si>
  <si>
    <t>48201542902</t>
  </si>
  <si>
    <t>48201551800</t>
  </si>
  <si>
    <t>48201555303</t>
  </si>
  <si>
    <t>48201553601</t>
  </si>
  <si>
    <t>48201540102</t>
  </si>
  <si>
    <t>48201510202</t>
  </si>
  <si>
    <t>48201554410</t>
  </si>
  <si>
    <t>48201554302</t>
  </si>
  <si>
    <t>48201342801</t>
  </si>
  <si>
    <t>48201510601</t>
  </si>
  <si>
    <t>48201342802</t>
  </si>
  <si>
    <t>48201251904</t>
  </si>
  <si>
    <t>48201510201</t>
  </si>
  <si>
    <t>48201554408</t>
  </si>
  <si>
    <t>48201431302</t>
  </si>
  <si>
    <t>48201420300</t>
  </si>
  <si>
    <t>48201455102</t>
  </si>
  <si>
    <t>48201555503</t>
  </si>
  <si>
    <t>48201350102</t>
  </si>
  <si>
    <t>48201541901</t>
  </si>
  <si>
    <t>48201510400</t>
  </si>
  <si>
    <t>48201422000</t>
  </si>
  <si>
    <t>48201411801</t>
  </si>
  <si>
    <t>48201253201</t>
  </si>
  <si>
    <t>48201554904</t>
  </si>
  <si>
    <t>48201250405</t>
  </si>
  <si>
    <t>48201350300</t>
  </si>
  <si>
    <t>48201554407</t>
  </si>
  <si>
    <t>48201520100</t>
  </si>
  <si>
    <t>48201411506</t>
  </si>
  <si>
    <t>48201554806</t>
  </si>
  <si>
    <t>48201250702</t>
  </si>
  <si>
    <t>48201241302</t>
  </si>
  <si>
    <t>48201411301</t>
  </si>
  <si>
    <t>48201455000</t>
  </si>
  <si>
    <t>48201250408</t>
  </si>
  <si>
    <t>48201241301</t>
  </si>
  <si>
    <t>48201554103</t>
  </si>
  <si>
    <t>48201251000</t>
  </si>
  <si>
    <t>48201541604</t>
  </si>
  <si>
    <t>48201343100</t>
  </si>
  <si>
    <t>48201350700</t>
  </si>
  <si>
    <t>48201313202</t>
  </si>
  <si>
    <t>48201431902</t>
  </si>
  <si>
    <t>48201250701</t>
  </si>
  <si>
    <t>48201555001</t>
  </si>
  <si>
    <t>48201542901</t>
  </si>
  <si>
    <t>48201341800</t>
  </si>
  <si>
    <t>48201350604</t>
  </si>
  <si>
    <t>48201253102</t>
  </si>
  <si>
    <t>48201250801</t>
  </si>
  <si>
    <t>48201252001</t>
  </si>
  <si>
    <t>48201541100</t>
  </si>
  <si>
    <t>48201411003</t>
  </si>
  <si>
    <t>48201252002</t>
  </si>
  <si>
    <t>48201541009</t>
  </si>
  <si>
    <t>48201340600</t>
  </si>
  <si>
    <t>48201541902</t>
  </si>
  <si>
    <t>48201410703</t>
  </si>
  <si>
    <t>48201341600</t>
  </si>
  <si>
    <t>48201554907</t>
  </si>
  <si>
    <t>48201341501</t>
  </si>
  <si>
    <t>48201540602</t>
  </si>
  <si>
    <t>48201543100</t>
  </si>
  <si>
    <t>48201451606</t>
  </si>
  <si>
    <t>48201233002</t>
  </si>
  <si>
    <t>48201455103</t>
  </si>
  <si>
    <t>48201431001</t>
  </si>
  <si>
    <t>48201410300</t>
  </si>
  <si>
    <t>48201350201</t>
  </si>
  <si>
    <t>48201530200</t>
  </si>
  <si>
    <t>48201452101</t>
  </si>
  <si>
    <t>48201431503</t>
  </si>
  <si>
    <t>48201342002</t>
  </si>
  <si>
    <t>48201554906</t>
  </si>
  <si>
    <t>48201250901</t>
  </si>
  <si>
    <t>48201313101</t>
  </si>
  <si>
    <t>48201340702</t>
  </si>
  <si>
    <t>48201534102</t>
  </si>
  <si>
    <t>48201423500</t>
  </si>
  <si>
    <t>48201543005</t>
  </si>
  <si>
    <t>48201534205</t>
  </si>
  <si>
    <t>48201450402</t>
  </si>
  <si>
    <t>48201451006</t>
  </si>
  <si>
    <t>48201421802</t>
  </si>
  <si>
    <t>48201431002</t>
  </si>
  <si>
    <t>48201350104</t>
  </si>
  <si>
    <t>48201430900</t>
  </si>
  <si>
    <t>48201343301</t>
  </si>
  <si>
    <t>48201412902</t>
  </si>
  <si>
    <t>48201431801</t>
  </si>
  <si>
    <t>48201411302</t>
  </si>
  <si>
    <t>48201542304</t>
  </si>
  <si>
    <t>48201410900</t>
  </si>
  <si>
    <t>48201251600</t>
  </si>
  <si>
    <t>48201333906</t>
  </si>
  <si>
    <t>48201342900</t>
  </si>
  <si>
    <t>48201542800</t>
  </si>
  <si>
    <t>48201451603</t>
  </si>
  <si>
    <t>48201541401</t>
  </si>
  <si>
    <t>48201541701</t>
  </si>
  <si>
    <t>48201552003</t>
  </si>
  <si>
    <t>48201322702</t>
  </si>
  <si>
    <t>48201454902</t>
  </si>
  <si>
    <t>48201552402</t>
  </si>
  <si>
    <t>48201542305</t>
  </si>
  <si>
    <t>48201431403</t>
  </si>
  <si>
    <t>48201542600</t>
  </si>
  <si>
    <t>48201100001</t>
  </si>
  <si>
    <t>48201454802</t>
  </si>
  <si>
    <t>48201251100</t>
  </si>
  <si>
    <t>48201253300</t>
  </si>
  <si>
    <t>48201554104</t>
  </si>
  <si>
    <t>48201455200</t>
  </si>
  <si>
    <t>48201341002</t>
  </si>
  <si>
    <t>48201330802</t>
  </si>
  <si>
    <t>48201241400</t>
  </si>
  <si>
    <t>48201553002</t>
  </si>
  <si>
    <t>48201533804</t>
  </si>
  <si>
    <t>48201542203</t>
  </si>
  <si>
    <t>48201553405</t>
  </si>
  <si>
    <t>48201554809</t>
  </si>
  <si>
    <t>48201541006</t>
  </si>
  <si>
    <t>48201251903</t>
  </si>
  <si>
    <t>48201555002</t>
  </si>
  <si>
    <t>48201341502</t>
  </si>
  <si>
    <t>48201252305</t>
  </si>
  <si>
    <t>48201555102</t>
  </si>
  <si>
    <t>48201430101</t>
  </si>
  <si>
    <t>48201543009</t>
  </si>
  <si>
    <t>48201534003</t>
  </si>
  <si>
    <t>48201532504</t>
  </si>
  <si>
    <t>48201530900</t>
  </si>
  <si>
    <t>48201420600</t>
  </si>
  <si>
    <t>48201555200</t>
  </si>
  <si>
    <t>48201342100</t>
  </si>
  <si>
    <t>48201350202</t>
  </si>
  <si>
    <t>48201511003</t>
  </si>
  <si>
    <t>48201552304</t>
  </si>
  <si>
    <t>48201541206</t>
  </si>
  <si>
    <t>48201552200</t>
  </si>
  <si>
    <t>48201542201</t>
  </si>
  <si>
    <t>48201555501</t>
  </si>
  <si>
    <t>48201550700</t>
  </si>
  <si>
    <t>48201253101</t>
  </si>
  <si>
    <t>48201330102</t>
  </si>
  <si>
    <t>48201410601</t>
  </si>
  <si>
    <t>48201551202</t>
  </si>
  <si>
    <t>48201522002</t>
  </si>
  <si>
    <t>48201542303</t>
  </si>
  <si>
    <t>48201540700</t>
  </si>
  <si>
    <t>48201542302</t>
  </si>
  <si>
    <t>48201343302</t>
  </si>
  <si>
    <t>48201543008</t>
  </si>
  <si>
    <t>48201543010</t>
  </si>
  <si>
    <t>48201310101</t>
  </si>
  <si>
    <t>48201250305</t>
  </si>
  <si>
    <t>48201410801</t>
  </si>
  <si>
    <t>48201542108</t>
  </si>
  <si>
    <t>48201252303</t>
  </si>
  <si>
    <t>48201541205</t>
  </si>
  <si>
    <t>48201542103</t>
  </si>
  <si>
    <t>48201324000</t>
  </si>
  <si>
    <t>48201541500</t>
  </si>
  <si>
    <t>48201554908</t>
  </si>
  <si>
    <t>48201420400</t>
  </si>
  <si>
    <t>48201522401</t>
  </si>
  <si>
    <t>48201542107</t>
  </si>
  <si>
    <t>48201411002</t>
  </si>
  <si>
    <t>48201323200</t>
  </si>
  <si>
    <t>48201453604</t>
  </si>
  <si>
    <t>48201553700</t>
  </si>
  <si>
    <t>48201422100</t>
  </si>
  <si>
    <t>48201522102</t>
  </si>
  <si>
    <t>48201555101</t>
  </si>
  <si>
    <t>48201250102</t>
  </si>
  <si>
    <t>48201541404</t>
  </si>
  <si>
    <t>48201553500</t>
  </si>
  <si>
    <t>48201413301</t>
  </si>
  <si>
    <t>48201531400</t>
  </si>
  <si>
    <t>48201431803</t>
  </si>
  <si>
    <t>48201552802</t>
  </si>
  <si>
    <t>48201540502</t>
  </si>
  <si>
    <t>48201510803</t>
  </si>
  <si>
    <t>48201551703</t>
  </si>
  <si>
    <t>48201241104</t>
  </si>
  <si>
    <t>48201510701</t>
  </si>
  <si>
    <t>48201433300</t>
  </si>
  <si>
    <t>48201333802</t>
  </si>
  <si>
    <t>48201350603</t>
  </si>
  <si>
    <t>48201410602</t>
  </si>
  <si>
    <t>48201223100</t>
  </si>
  <si>
    <t>48201232305</t>
  </si>
  <si>
    <t>48201454000</t>
  </si>
  <si>
    <t>48201431506</t>
  </si>
  <si>
    <t>48201551705</t>
  </si>
  <si>
    <t>48201553102</t>
  </si>
  <si>
    <t>48201411700</t>
  </si>
  <si>
    <t>48201310102</t>
  </si>
  <si>
    <t>48201320902</t>
  </si>
  <si>
    <t>48201341700</t>
  </si>
  <si>
    <t>48201552101</t>
  </si>
  <si>
    <t>48201551400</t>
  </si>
  <si>
    <t>48201521502</t>
  </si>
  <si>
    <t>48201321402</t>
  </si>
  <si>
    <t>48201554202</t>
  </si>
  <si>
    <t>48201252901</t>
  </si>
  <si>
    <t>48201250101</t>
  </si>
  <si>
    <t>48201553001</t>
  </si>
  <si>
    <t>48201342500</t>
  </si>
  <si>
    <t>48201541004</t>
  </si>
  <si>
    <t>48201543011</t>
  </si>
  <si>
    <t>48201250306</t>
  </si>
  <si>
    <t>48201240705</t>
  </si>
  <si>
    <t>48201552103</t>
  </si>
  <si>
    <t>48201554807</t>
  </si>
  <si>
    <t>48201541703</t>
  </si>
  <si>
    <t>48201240905</t>
  </si>
  <si>
    <t>48201252602</t>
  </si>
  <si>
    <t>48201411902</t>
  </si>
  <si>
    <t>48201451100</t>
  </si>
  <si>
    <t>48201534204</t>
  </si>
  <si>
    <t>48201543202</t>
  </si>
  <si>
    <t>48201542106</t>
  </si>
  <si>
    <t>48201542105</t>
  </si>
  <si>
    <t>48201554001</t>
  </si>
  <si>
    <t>48201521900</t>
  </si>
  <si>
    <t>48201323602</t>
  </si>
  <si>
    <t>48201430700</t>
  </si>
  <si>
    <t>48201554701</t>
  </si>
  <si>
    <t>48201232405</t>
  </si>
  <si>
    <t>48201554805</t>
  </si>
  <si>
    <t>48201240704</t>
  </si>
  <si>
    <t>48201541204</t>
  </si>
  <si>
    <t>48201412901</t>
  </si>
  <si>
    <t>48201542001</t>
  </si>
  <si>
    <t>48201240903</t>
  </si>
  <si>
    <t>48201542004</t>
  </si>
  <si>
    <t>48201342400</t>
  </si>
  <si>
    <t>48201241101</t>
  </si>
  <si>
    <t>48201251200</t>
  </si>
  <si>
    <t>48201334102</t>
  </si>
  <si>
    <t>48201240707</t>
  </si>
  <si>
    <t>48201534101</t>
  </si>
  <si>
    <t>48201411507</t>
  </si>
  <si>
    <t>48201321600</t>
  </si>
  <si>
    <t>48201550404</t>
  </si>
  <si>
    <t>48201233003</t>
  </si>
  <si>
    <t>48201532503</t>
  </si>
  <si>
    <t>48201340102</t>
  </si>
  <si>
    <t>48201422302</t>
  </si>
  <si>
    <t>48201540904</t>
  </si>
  <si>
    <t>48201250500</t>
  </si>
  <si>
    <t>48201540903</t>
  </si>
  <si>
    <t>48201431401</t>
  </si>
  <si>
    <t>48201253601</t>
  </si>
  <si>
    <t>48201555403</t>
  </si>
  <si>
    <t>48201532800</t>
  </si>
  <si>
    <t>48201330301</t>
  </si>
  <si>
    <t>48201543201</t>
  </si>
  <si>
    <t>48201554201</t>
  </si>
  <si>
    <t>48201312700</t>
  </si>
  <si>
    <t>48201532101</t>
  </si>
  <si>
    <t>48201333904</t>
  </si>
  <si>
    <t>48201333600</t>
  </si>
  <si>
    <t>48201250304</t>
  </si>
  <si>
    <t>48201251800</t>
  </si>
  <si>
    <t>48201550407</t>
  </si>
  <si>
    <t>48201552004</t>
  </si>
  <si>
    <t>48201552602</t>
  </si>
  <si>
    <t>48201431404</t>
  </si>
  <si>
    <t>48201210600</t>
  </si>
  <si>
    <t>48201350601</t>
  </si>
  <si>
    <t>48201342700</t>
  </si>
  <si>
    <t>48201350400</t>
  </si>
  <si>
    <t>48201540601</t>
  </si>
  <si>
    <t>48201321800</t>
  </si>
  <si>
    <t>48201421700</t>
  </si>
  <si>
    <t>48201312601</t>
  </si>
  <si>
    <t>48201553403</t>
  </si>
  <si>
    <t>48201350500</t>
  </si>
  <si>
    <t>48201410101</t>
  </si>
  <si>
    <t>48201550602</t>
  </si>
  <si>
    <t>48201312502</t>
  </si>
  <si>
    <t>48201343602</t>
  </si>
  <si>
    <t>48201520604</t>
  </si>
  <si>
    <t>48201430200</t>
  </si>
  <si>
    <t>48201313201</t>
  </si>
  <si>
    <t>48201321302</t>
  </si>
  <si>
    <t>48201555401</t>
  </si>
  <si>
    <t>48201453901</t>
  </si>
  <si>
    <t>48201552301</t>
  </si>
  <si>
    <t>48201511004</t>
  </si>
  <si>
    <t>48201240904</t>
  </si>
  <si>
    <t>48201552502</t>
  </si>
  <si>
    <t>48201553101</t>
  </si>
  <si>
    <t>48201240906</t>
  </si>
  <si>
    <t>48201422501</t>
  </si>
  <si>
    <t>48201556000</t>
  </si>
  <si>
    <t>48201252202</t>
  </si>
  <si>
    <t>48201451605</t>
  </si>
  <si>
    <t>48201323801</t>
  </si>
  <si>
    <t>48201252400</t>
  </si>
  <si>
    <t>48201341304</t>
  </si>
  <si>
    <t>48201542402</t>
  </si>
  <si>
    <t>48201541301</t>
  </si>
  <si>
    <t>48201542104</t>
  </si>
  <si>
    <t>48201451301</t>
  </si>
  <si>
    <t>48201312603</t>
  </si>
  <si>
    <t>48201553201</t>
  </si>
  <si>
    <t>48201451004</t>
  </si>
  <si>
    <t>48201330801</t>
  </si>
  <si>
    <t>48201552002</t>
  </si>
  <si>
    <t>48201532301</t>
  </si>
  <si>
    <t>48201541005</t>
  </si>
  <si>
    <t>48201321101</t>
  </si>
  <si>
    <t>48201541702</t>
  </si>
  <si>
    <t>48201321700</t>
  </si>
  <si>
    <t>48201333801</t>
  </si>
  <si>
    <t>48201320500</t>
  </si>
  <si>
    <t>48201432703</t>
  </si>
  <si>
    <t>48201450801</t>
  </si>
  <si>
    <t>48201454200</t>
  </si>
  <si>
    <t>48201511600</t>
  </si>
  <si>
    <t>48201314001</t>
  </si>
  <si>
    <t>48201252902</t>
  </si>
  <si>
    <t>48201453800</t>
  </si>
  <si>
    <t>48201241201</t>
  </si>
  <si>
    <t>48201455104</t>
  </si>
  <si>
    <t>48201980200</t>
  </si>
  <si>
    <t>48201450600</t>
  </si>
  <si>
    <t>48201232203</t>
  </si>
  <si>
    <t>48201552801</t>
  </si>
  <si>
    <t>48201241001</t>
  </si>
  <si>
    <t>48201440102</t>
  </si>
  <si>
    <t>48201451405</t>
  </si>
  <si>
    <t>48201240706</t>
  </si>
  <si>
    <t>48201241002</t>
  </si>
  <si>
    <t>48201333905</t>
  </si>
  <si>
    <t>48201431204</t>
  </si>
  <si>
    <t>48201423401</t>
  </si>
  <si>
    <t>48201455300</t>
  </si>
  <si>
    <t>48201322600</t>
  </si>
  <si>
    <t>48201322900</t>
  </si>
  <si>
    <t>48201252306</t>
  </si>
  <si>
    <t>48201341101</t>
  </si>
  <si>
    <t>48201420200</t>
  </si>
  <si>
    <t>48201551201</t>
  </si>
  <si>
    <t>48201522402</t>
  </si>
  <si>
    <t>48201343700</t>
  </si>
  <si>
    <t>48201350801</t>
  </si>
  <si>
    <t>48201423201</t>
  </si>
  <si>
    <t>48201540800</t>
  </si>
  <si>
    <t>48201340701</t>
  </si>
  <si>
    <t>48201522201</t>
  </si>
  <si>
    <t>48201410704</t>
  </si>
  <si>
    <t>48201454302</t>
  </si>
  <si>
    <t>48201450900</t>
  </si>
  <si>
    <t>48201313102</t>
  </si>
  <si>
    <t>48201411802</t>
  </si>
  <si>
    <t>48201222505</t>
  </si>
  <si>
    <t>48201330101</t>
  </si>
  <si>
    <t>48201410102</t>
  </si>
  <si>
    <t>48201550601</t>
  </si>
  <si>
    <t>48201553804</t>
  </si>
  <si>
    <t>48201550800</t>
  </si>
  <si>
    <t>48201241202</t>
  </si>
  <si>
    <t>48201314402</t>
  </si>
  <si>
    <t>48201330901</t>
  </si>
  <si>
    <t>48201542700</t>
  </si>
  <si>
    <t>48201233501</t>
  </si>
  <si>
    <t>48201252201</t>
  </si>
  <si>
    <t>48201450302</t>
  </si>
  <si>
    <t>48201541402</t>
  </si>
  <si>
    <t>48201521800</t>
  </si>
  <si>
    <t>48201542202</t>
  </si>
  <si>
    <t>48201451501</t>
  </si>
  <si>
    <t>48201541801</t>
  </si>
  <si>
    <t>48201533903</t>
  </si>
  <si>
    <t>48201552102</t>
  </si>
  <si>
    <t>48201533500</t>
  </si>
  <si>
    <t>48201422702</t>
  </si>
  <si>
    <t>48201423600</t>
  </si>
  <si>
    <t>48201333000</t>
  </si>
  <si>
    <t>48201551102</t>
  </si>
  <si>
    <t>48201542003</t>
  </si>
  <si>
    <t>48201522101</t>
  </si>
  <si>
    <t>48201322701</t>
  </si>
  <si>
    <t>48201452701</t>
  </si>
  <si>
    <t>48201341204</t>
  </si>
  <si>
    <t>48201550603</t>
  </si>
  <si>
    <t>48201232402</t>
  </si>
  <si>
    <t>48201422403</t>
  </si>
  <si>
    <t>48201534201</t>
  </si>
  <si>
    <t>48201331501</t>
  </si>
  <si>
    <t>48201334002</t>
  </si>
  <si>
    <t>48201232201</t>
  </si>
  <si>
    <t>48201453002</t>
  </si>
  <si>
    <t>48201340501</t>
  </si>
  <si>
    <t>48201341302</t>
  </si>
  <si>
    <t>48201431206</t>
  </si>
  <si>
    <t>48201250403</t>
  </si>
  <si>
    <t>48201313902</t>
  </si>
  <si>
    <t>48201431203</t>
  </si>
  <si>
    <t>48201232404</t>
  </si>
  <si>
    <t>48201521600</t>
  </si>
  <si>
    <t>48201533803</t>
  </si>
  <si>
    <t>48201431304</t>
  </si>
  <si>
    <t>48201334003</t>
  </si>
  <si>
    <t>48201542500</t>
  </si>
  <si>
    <t>48201253502</t>
  </si>
  <si>
    <t>48201241103</t>
  </si>
  <si>
    <t>48201333700</t>
  </si>
  <si>
    <t>48201422602</t>
  </si>
  <si>
    <t>48201334101</t>
  </si>
  <si>
    <t>48201410706</t>
  </si>
  <si>
    <t>48201422406</t>
  </si>
  <si>
    <t>48201533100</t>
  </si>
  <si>
    <t>48201221301</t>
  </si>
  <si>
    <t>48201252800</t>
  </si>
  <si>
    <t>48201330700</t>
  </si>
  <si>
    <t>48201532700</t>
  </si>
  <si>
    <t>48201520301</t>
  </si>
  <si>
    <t>48201451404</t>
  </si>
  <si>
    <t>48201322800</t>
  </si>
  <si>
    <t>48201233502</t>
  </si>
  <si>
    <t>48201522202</t>
  </si>
  <si>
    <t>48201233200</t>
  </si>
  <si>
    <t>48201241105</t>
  </si>
  <si>
    <t>48201333502</t>
  </si>
  <si>
    <t>48201321900</t>
  </si>
  <si>
    <t>48201252304</t>
  </si>
  <si>
    <t>48201253700</t>
  </si>
  <si>
    <t>48201541802</t>
  </si>
  <si>
    <t>48201341303</t>
  </si>
  <si>
    <t>48201432600</t>
  </si>
  <si>
    <t>48201253501</t>
  </si>
  <si>
    <t>48201321401</t>
  </si>
  <si>
    <t>48201541302</t>
  </si>
  <si>
    <t>48201221601</t>
  </si>
  <si>
    <t>48201332700</t>
  </si>
  <si>
    <t>48201321002</t>
  </si>
  <si>
    <t>48201233300</t>
  </si>
  <si>
    <t>48201452801</t>
  </si>
  <si>
    <t>48201254600</t>
  </si>
  <si>
    <t>48201413206</t>
  </si>
  <si>
    <t>48201450301</t>
  </si>
  <si>
    <t>48201252100</t>
  </si>
  <si>
    <t>48201452401</t>
  </si>
  <si>
    <t>48201332500</t>
  </si>
  <si>
    <t>48201232902</t>
  </si>
  <si>
    <t>48201313901</t>
  </si>
  <si>
    <t>48201423402</t>
  </si>
  <si>
    <t>48201221602</t>
  </si>
  <si>
    <t>48201522302</t>
  </si>
  <si>
    <t>48201232600</t>
  </si>
  <si>
    <t>48201250201</t>
  </si>
  <si>
    <t>48201452900</t>
  </si>
  <si>
    <t>48201331502</t>
  </si>
  <si>
    <t>48201550305</t>
  </si>
  <si>
    <t>48201452602</t>
  </si>
  <si>
    <t>48201342300</t>
  </si>
  <si>
    <t>48201413205</t>
  </si>
  <si>
    <t>48201323701</t>
  </si>
  <si>
    <t>48201341102</t>
  </si>
  <si>
    <t>48201320700</t>
  </si>
  <si>
    <t>48201541603</t>
  </si>
  <si>
    <t>48201240703</t>
  </si>
  <si>
    <t>48201550902</t>
  </si>
  <si>
    <t>48201454801</t>
  </si>
  <si>
    <t>48201452103</t>
  </si>
  <si>
    <t>48201413204</t>
  </si>
  <si>
    <t>48201254700</t>
  </si>
  <si>
    <t>48201240400</t>
  </si>
  <si>
    <t>48201413203</t>
  </si>
  <si>
    <t>48201551601</t>
  </si>
  <si>
    <t>48201232306</t>
  </si>
  <si>
    <t>48201453701</t>
  </si>
  <si>
    <t>48201423301</t>
  </si>
  <si>
    <t>48201431101</t>
  </si>
  <si>
    <t>48201450803</t>
  </si>
  <si>
    <t>48201531500</t>
  </si>
  <si>
    <t>48201531200</t>
  </si>
  <si>
    <t>48201312000</t>
  </si>
  <si>
    <t>48201550500</t>
  </si>
  <si>
    <t>48201320901</t>
  </si>
  <si>
    <t>48201431901</t>
  </si>
  <si>
    <t>48201453501</t>
  </si>
  <si>
    <t>48201452102</t>
  </si>
  <si>
    <t>48201342200</t>
  </si>
  <si>
    <t>48201532400</t>
  </si>
  <si>
    <t>48201311501</t>
  </si>
  <si>
    <t>48201533802</t>
  </si>
  <si>
    <t>48201421302</t>
  </si>
  <si>
    <t>48201232303</t>
  </si>
  <si>
    <t>48201521501</t>
  </si>
  <si>
    <t>48201341201</t>
  </si>
  <si>
    <t>48201551101</t>
  </si>
  <si>
    <t>48201240802</t>
  </si>
  <si>
    <t>48201330500</t>
  </si>
  <si>
    <t>48201311300</t>
  </si>
  <si>
    <t>48201232901</t>
  </si>
  <si>
    <t>48201341001</t>
  </si>
  <si>
    <t>48201534002</t>
  </si>
  <si>
    <t>48201311200</t>
  </si>
  <si>
    <t>48201433202</t>
  </si>
  <si>
    <t>48201333903</t>
  </si>
  <si>
    <t>48201232704</t>
  </si>
  <si>
    <t>48201451700</t>
  </si>
  <si>
    <t>48201451800</t>
  </si>
  <si>
    <t>48201321001</t>
  </si>
  <si>
    <t>48201454100</t>
  </si>
  <si>
    <t>48201343000</t>
  </si>
  <si>
    <t>48201432904</t>
  </si>
  <si>
    <t>48201220200</t>
  </si>
  <si>
    <t>48201254300</t>
  </si>
  <si>
    <t>48201450401</t>
  </si>
  <si>
    <t>48201314003</t>
  </si>
  <si>
    <t>48201253900</t>
  </si>
  <si>
    <t>48201331603</t>
  </si>
  <si>
    <t>48201451401</t>
  </si>
  <si>
    <t>48201432102</t>
  </si>
  <si>
    <t>48201231800</t>
  </si>
  <si>
    <t>48201552303</t>
  </si>
  <si>
    <t>48201552901</t>
  </si>
  <si>
    <t>48201452300</t>
  </si>
  <si>
    <t>48201350803</t>
  </si>
  <si>
    <t>48201323702</t>
  </si>
  <si>
    <t>48201341203</t>
  </si>
  <si>
    <t>48201534001</t>
  </si>
  <si>
    <t>48201432303</t>
  </si>
  <si>
    <t>48201330600</t>
  </si>
  <si>
    <t>48201551502</t>
  </si>
  <si>
    <t>48201311900</t>
  </si>
  <si>
    <t>48201454303</t>
  </si>
  <si>
    <t>48201331900</t>
  </si>
  <si>
    <t>48201530400</t>
  </si>
  <si>
    <t>48201454600</t>
  </si>
  <si>
    <t>48201551501</t>
  </si>
  <si>
    <t>48201251702</t>
  </si>
  <si>
    <t>48201232801</t>
  </si>
  <si>
    <t>48201552702</t>
  </si>
  <si>
    <t>48201330302</t>
  </si>
  <si>
    <t>48201251402</t>
  </si>
  <si>
    <t>48201420100</t>
  </si>
  <si>
    <t>48201314004</t>
  </si>
  <si>
    <t>48201540504</t>
  </si>
  <si>
    <t>48201232403</t>
  </si>
  <si>
    <t>48201230400</t>
  </si>
  <si>
    <t>48201521300</t>
  </si>
  <si>
    <t>48201552501</t>
  </si>
  <si>
    <t>48201233703</t>
  </si>
  <si>
    <t>48201323802</t>
  </si>
  <si>
    <t>48201330303</t>
  </si>
  <si>
    <t>48201320100</t>
  </si>
  <si>
    <t>48201222200</t>
  </si>
  <si>
    <t>48201533904</t>
  </si>
  <si>
    <t>48201551902</t>
  </si>
  <si>
    <t>48201241502</t>
  </si>
  <si>
    <t>48201333302</t>
  </si>
  <si>
    <t>48201312300</t>
  </si>
  <si>
    <t>48201222502</t>
  </si>
  <si>
    <t>48201322200</t>
  </si>
  <si>
    <t>48201332900</t>
  </si>
  <si>
    <t>48201330200</t>
  </si>
  <si>
    <t>48201310800</t>
  </si>
  <si>
    <t>48201550306</t>
  </si>
  <si>
    <t>48201451406</t>
  </si>
  <si>
    <t>48201254200</t>
  </si>
  <si>
    <t>48201431102</t>
  </si>
  <si>
    <t>48201422701</t>
  </si>
  <si>
    <t>48201551602</t>
  </si>
  <si>
    <t>48201521202</t>
  </si>
  <si>
    <t>48201432804</t>
  </si>
  <si>
    <t>48201252500</t>
  </si>
  <si>
    <t>48201252601</t>
  </si>
  <si>
    <t>48201533302</t>
  </si>
  <si>
    <t>48201212500</t>
  </si>
  <si>
    <t>48201532502</t>
  </si>
  <si>
    <t>48201453202</t>
  </si>
  <si>
    <t>48201221900</t>
  </si>
  <si>
    <t>48201432003</t>
  </si>
  <si>
    <t>48201454400</t>
  </si>
  <si>
    <t>48201421101</t>
  </si>
  <si>
    <t>48201451502</t>
  </si>
  <si>
    <t>48201453502</t>
  </si>
  <si>
    <t>48201313000</t>
  </si>
  <si>
    <t>48201530600</t>
  </si>
  <si>
    <t>48201432704</t>
  </si>
  <si>
    <t>48201320601</t>
  </si>
  <si>
    <t>48201211502</t>
  </si>
  <si>
    <t>48201253800</t>
  </si>
  <si>
    <t>48201451904</t>
  </si>
  <si>
    <t>48201551901</t>
  </si>
  <si>
    <t>48201452402</t>
  </si>
  <si>
    <t>48201320201</t>
  </si>
  <si>
    <t>48201232802</t>
  </si>
  <si>
    <t>48201423304</t>
  </si>
  <si>
    <t>48201251701</t>
  </si>
  <si>
    <t>48201522301</t>
  </si>
  <si>
    <t>48201321102</t>
  </si>
  <si>
    <t>48201452002</t>
  </si>
  <si>
    <t>48201231400</t>
  </si>
  <si>
    <t>48201521201</t>
  </si>
  <si>
    <t>48201211400</t>
  </si>
  <si>
    <t>48201254100</t>
  </si>
  <si>
    <t>48201310500</t>
  </si>
  <si>
    <t>48201454304</t>
  </si>
  <si>
    <t>48201553602</t>
  </si>
  <si>
    <t>48201551000</t>
  </si>
  <si>
    <t>48201323400</t>
  </si>
  <si>
    <t>48201252700</t>
  </si>
  <si>
    <t>48201541403</t>
  </si>
  <si>
    <t>48201333201</t>
  </si>
  <si>
    <t>48201332100</t>
  </si>
  <si>
    <t>48201534203</t>
  </si>
  <si>
    <t>48201330400</t>
  </si>
  <si>
    <t>48201533402</t>
  </si>
  <si>
    <t>48201432903</t>
  </si>
  <si>
    <t>48201313300</t>
  </si>
  <si>
    <t>48201230100</t>
  </si>
  <si>
    <t>48201233701</t>
  </si>
  <si>
    <t>48201322000</t>
  </si>
  <si>
    <t>48201220400</t>
  </si>
  <si>
    <t>48201232304</t>
  </si>
  <si>
    <t>48201210700</t>
  </si>
  <si>
    <t>48201452202</t>
  </si>
  <si>
    <t>48201532302</t>
  </si>
  <si>
    <t>48201331700</t>
  </si>
  <si>
    <t>48201210500</t>
  </si>
  <si>
    <t>48201340101</t>
  </si>
  <si>
    <t>48201211600</t>
  </si>
  <si>
    <t>48201521401</t>
  </si>
  <si>
    <t>48201340900</t>
  </si>
  <si>
    <t>48201550901</t>
  </si>
  <si>
    <t>48201253000</t>
  </si>
  <si>
    <t>48201532600</t>
  </si>
  <si>
    <t>48201531300</t>
  </si>
  <si>
    <t>48201520501</t>
  </si>
  <si>
    <t>48201241501</t>
  </si>
  <si>
    <t>48201233104</t>
  </si>
  <si>
    <t>48201452001</t>
  </si>
  <si>
    <t>48201221800</t>
  </si>
  <si>
    <t>48201250601</t>
  </si>
  <si>
    <t>48201221302</t>
  </si>
  <si>
    <t>48201520302</t>
  </si>
  <si>
    <t>48201324101</t>
  </si>
  <si>
    <t>48201453401</t>
  </si>
  <si>
    <t>48201220300</t>
  </si>
  <si>
    <t>48201210400</t>
  </si>
  <si>
    <t>48201533702</t>
  </si>
  <si>
    <t>48201241503</t>
  </si>
  <si>
    <t>48201522001</t>
  </si>
  <si>
    <t>48201421502</t>
  </si>
  <si>
    <t>48201333203</t>
  </si>
  <si>
    <t>48201432401</t>
  </si>
  <si>
    <t>48201452802</t>
  </si>
  <si>
    <t>48201254400</t>
  </si>
  <si>
    <t>48201314401</t>
  </si>
  <si>
    <t>48201451003</t>
  </si>
  <si>
    <t>48201250602</t>
  </si>
  <si>
    <t>48201320800</t>
  </si>
  <si>
    <t>48201533401</t>
  </si>
  <si>
    <t>48201555404</t>
  </si>
  <si>
    <t>48201323100</t>
  </si>
  <si>
    <t>48201310400</t>
  </si>
  <si>
    <t>48201550405</t>
  </si>
  <si>
    <t>48201233101</t>
  </si>
  <si>
    <t>48201421203</t>
  </si>
  <si>
    <t>48201240803</t>
  </si>
  <si>
    <t>48201432301</t>
  </si>
  <si>
    <t>48201254800</t>
  </si>
  <si>
    <t>48201454305</t>
  </si>
  <si>
    <t>48201420500</t>
  </si>
  <si>
    <t>48201422601</t>
  </si>
  <si>
    <t>48201520502</t>
  </si>
  <si>
    <t>48201212400</t>
  </si>
  <si>
    <t>48201223001</t>
  </si>
  <si>
    <t>48201222900</t>
  </si>
  <si>
    <t>48201530300</t>
  </si>
  <si>
    <t>48201230800</t>
  </si>
  <si>
    <t>48201453702</t>
  </si>
  <si>
    <t>48201410705</t>
  </si>
  <si>
    <t>48201314005</t>
  </si>
  <si>
    <t>48201221100</t>
  </si>
  <si>
    <t>48201220600</t>
  </si>
  <si>
    <t>48201552401</t>
  </si>
  <si>
    <t>48201552701</t>
  </si>
  <si>
    <t>48201322100</t>
  </si>
  <si>
    <t>48201432005</t>
  </si>
  <si>
    <t>48201210800</t>
  </si>
  <si>
    <t>48201331602</t>
  </si>
  <si>
    <t>48201433602</t>
  </si>
  <si>
    <t>48201452703</t>
  </si>
  <si>
    <t>48201232000</t>
  </si>
  <si>
    <t>48201211900</t>
  </si>
  <si>
    <t>48201311800</t>
  </si>
  <si>
    <t>48201232703</t>
  </si>
  <si>
    <t>48201310300</t>
  </si>
  <si>
    <t>48201452203</t>
  </si>
  <si>
    <t>48201311701</t>
  </si>
  <si>
    <t>48201421801</t>
  </si>
  <si>
    <t>48201332400</t>
  </si>
  <si>
    <t>48201253602</t>
  </si>
  <si>
    <t>48201331800</t>
  </si>
  <si>
    <t>48201330902</t>
  </si>
  <si>
    <t>48201422502</t>
  </si>
  <si>
    <t>48201521000</t>
  </si>
  <si>
    <t>48201520601</t>
  </si>
  <si>
    <t>48201433007</t>
  </si>
  <si>
    <t>48201233103</t>
  </si>
  <si>
    <t>48201540200</t>
  </si>
  <si>
    <t>48201311002</t>
  </si>
  <si>
    <t>48201553202</t>
  </si>
  <si>
    <t>48201421204</t>
  </si>
  <si>
    <t>48201311400</t>
  </si>
  <si>
    <t>48201431303</t>
  </si>
  <si>
    <t>48201231600</t>
  </si>
  <si>
    <t>48201422800</t>
  </si>
  <si>
    <t>48201221200</t>
  </si>
  <si>
    <t>48201421602</t>
  </si>
  <si>
    <t>48201323000</t>
  </si>
  <si>
    <t>48201432200</t>
  </si>
  <si>
    <t>48201222300</t>
  </si>
  <si>
    <t>48201334001</t>
  </si>
  <si>
    <t>48201552603</t>
  </si>
  <si>
    <t>48201320602</t>
  </si>
  <si>
    <t>48201451407</t>
  </si>
  <si>
    <t>48201540503</t>
  </si>
  <si>
    <t>48201311100</t>
  </si>
  <si>
    <t>48201452501</t>
  </si>
  <si>
    <t>48201453201</t>
  </si>
  <si>
    <t>48201432901</t>
  </si>
  <si>
    <t>48201323601</t>
  </si>
  <si>
    <t>48201332800</t>
  </si>
  <si>
    <t>48201421205</t>
  </si>
  <si>
    <t>48201421104</t>
  </si>
  <si>
    <t>48201210900</t>
  </si>
  <si>
    <t>48201433201</t>
  </si>
  <si>
    <t>48201231000</t>
  </si>
  <si>
    <t>48201521402</t>
  </si>
  <si>
    <t>48201520603</t>
  </si>
  <si>
    <t>48201331100</t>
  </si>
  <si>
    <t>48201431205</t>
  </si>
  <si>
    <t>48201253202</t>
  </si>
  <si>
    <t>48201233001</t>
  </si>
  <si>
    <t>48201550406</t>
  </si>
  <si>
    <t>48201233702</t>
  </si>
  <si>
    <t>48201231500</t>
  </si>
  <si>
    <t>48201422900</t>
  </si>
  <si>
    <t>48201340502</t>
  </si>
  <si>
    <t>48201530800</t>
  </si>
  <si>
    <t>48201221701</t>
  </si>
  <si>
    <t>48201452204</t>
  </si>
  <si>
    <t>48201451005</t>
  </si>
  <si>
    <t>48201453902</t>
  </si>
  <si>
    <t>48201333204</t>
  </si>
  <si>
    <t>48201314301</t>
  </si>
  <si>
    <t>48201331300</t>
  </si>
  <si>
    <t>48201332600</t>
  </si>
  <si>
    <t>48201221702</t>
  </si>
  <si>
    <t>48201432803</t>
  </si>
  <si>
    <t>48201530101</t>
  </si>
  <si>
    <t>48201550307</t>
  </si>
  <si>
    <t>48201254000</t>
  </si>
  <si>
    <t>48201530702</t>
  </si>
  <si>
    <t>48201232100</t>
  </si>
  <si>
    <t>48201231200</t>
  </si>
  <si>
    <t>48201531900</t>
  </si>
  <si>
    <t>48201211501</t>
  </si>
  <si>
    <t>48201450804</t>
  </si>
  <si>
    <t>48201231300</t>
  </si>
  <si>
    <t>48201542401</t>
  </si>
  <si>
    <t>48201433400</t>
  </si>
  <si>
    <t>48201313500</t>
  </si>
  <si>
    <t>48201350101</t>
  </si>
  <si>
    <t>48201532900</t>
  </si>
  <si>
    <t>48201240506</t>
  </si>
  <si>
    <t>48201240101</t>
  </si>
  <si>
    <t>48201222402</t>
  </si>
  <si>
    <t>48201232500</t>
  </si>
  <si>
    <t>48201310900</t>
  </si>
  <si>
    <t>48201423001</t>
  </si>
  <si>
    <t>48201211302</t>
  </si>
  <si>
    <t>48201311502</t>
  </si>
  <si>
    <t>48201321200</t>
  </si>
  <si>
    <t>48201422404</t>
  </si>
  <si>
    <t>48201530502</t>
  </si>
  <si>
    <t>48201313700</t>
  </si>
  <si>
    <t>48201423203</t>
  </si>
  <si>
    <t>48201452502</t>
  </si>
  <si>
    <t>48201433006</t>
  </si>
  <si>
    <t>48201433601</t>
  </si>
  <si>
    <t>48201323500</t>
  </si>
  <si>
    <t>48201323300</t>
  </si>
  <si>
    <t>48201321500</t>
  </si>
  <si>
    <t>48201222401</t>
  </si>
  <si>
    <t>48201222800</t>
  </si>
  <si>
    <t>48201553300</t>
  </si>
  <si>
    <t>48201311001</t>
  </si>
  <si>
    <t>48201433003</t>
  </si>
  <si>
    <t>48201324200</t>
  </si>
  <si>
    <t>48201310700</t>
  </si>
  <si>
    <t>48201452702</t>
  </si>
  <si>
    <t>48201230600</t>
  </si>
  <si>
    <t>48201211000</t>
  </si>
  <si>
    <t>48201240503</t>
  </si>
  <si>
    <t>48201332300</t>
  </si>
  <si>
    <t>48201421601</t>
  </si>
  <si>
    <t>48201451903</t>
  </si>
  <si>
    <t>48201222000</t>
  </si>
  <si>
    <t>48201550303</t>
  </si>
  <si>
    <t>48201333301</t>
  </si>
  <si>
    <t>48201230300</t>
  </si>
  <si>
    <t>48201223002</t>
  </si>
  <si>
    <t>48201550304</t>
  </si>
  <si>
    <t>48201240804</t>
  </si>
  <si>
    <t>48201533600</t>
  </si>
  <si>
    <t>48201532003</t>
  </si>
  <si>
    <t>48201211101</t>
  </si>
  <si>
    <t>48201230500</t>
  </si>
  <si>
    <t>48201211301</t>
  </si>
  <si>
    <t>48201323900</t>
  </si>
  <si>
    <t>48201313802</t>
  </si>
  <si>
    <t>48201231900</t>
  </si>
  <si>
    <t>48201421103</t>
  </si>
  <si>
    <t>48201233400</t>
  </si>
  <si>
    <t>48201520400</t>
  </si>
  <si>
    <t>48201423100</t>
  </si>
  <si>
    <t>48201521100</t>
  </si>
  <si>
    <t>48201332200</t>
  </si>
  <si>
    <t>48201423303</t>
  </si>
  <si>
    <t>48201432501</t>
  </si>
  <si>
    <t>48201313400</t>
  </si>
  <si>
    <t>48201533000</t>
  </si>
  <si>
    <t>48201432806</t>
  </si>
  <si>
    <t>48201453603</t>
  </si>
  <si>
    <t>48201432805</t>
  </si>
  <si>
    <t>48201432006</t>
  </si>
  <si>
    <t>48201221400</t>
  </si>
  <si>
    <t>48201222504</t>
  </si>
  <si>
    <t>48201423204</t>
  </si>
  <si>
    <t>48201240102</t>
  </si>
  <si>
    <t>48201453404</t>
  </si>
  <si>
    <t>48201312902</t>
  </si>
  <si>
    <t>48201433100</t>
  </si>
  <si>
    <t>48201233105</t>
  </si>
  <si>
    <t>48201433506</t>
  </si>
  <si>
    <t>48201433005</t>
  </si>
  <si>
    <t>48201314302</t>
  </si>
  <si>
    <t>48201423002</t>
  </si>
  <si>
    <t>48201453405</t>
  </si>
  <si>
    <t>48201220100</t>
  </si>
  <si>
    <t>48201550101</t>
  </si>
  <si>
    <t>48201311600</t>
  </si>
  <si>
    <t>48201221502</t>
  </si>
  <si>
    <t>48201433503</t>
  </si>
  <si>
    <t>48201333100</t>
  </si>
  <si>
    <t>48201422304</t>
  </si>
  <si>
    <t>48201532102</t>
  </si>
  <si>
    <t>48201221501</t>
  </si>
  <si>
    <t>48201432502</t>
  </si>
  <si>
    <t>48201222100</t>
  </si>
  <si>
    <t>48201331604</t>
  </si>
  <si>
    <t>48201231700</t>
  </si>
  <si>
    <t>48201421401</t>
  </si>
  <si>
    <t>48201320202</t>
  </si>
  <si>
    <t>48201222602</t>
  </si>
  <si>
    <t>48201532200</t>
  </si>
  <si>
    <t>48201232701</t>
  </si>
  <si>
    <t>48201221000</t>
  </si>
  <si>
    <t>48201222702</t>
  </si>
  <si>
    <t>48201452601</t>
  </si>
  <si>
    <t>48201521702</t>
  </si>
  <si>
    <t>48201240504</t>
  </si>
  <si>
    <t>48201233600</t>
  </si>
  <si>
    <t>48201433004</t>
  </si>
  <si>
    <t>48201453300</t>
  </si>
  <si>
    <t>48201532004</t>
  </si>
  <si>
    <t>48201421403</t>
  </si>
  <si>
    <t>48201230200</t>
  </si>
  <si>
    <t>48201222601</t>
  </si>
  <si>
    <t>48201212300</t>
  </si>
  <si>
    <t>48201333501</t>
  </si>
  <si>
    <t>48201533701</t>
  </si>
  <si>
    <t>48201321301</t>
  </si>
  <si>
    <t>48201331200</t>
  </si>
  <si>
    <t>48201222501</t>
  </si>
  <si>
    <t>48201421301</t>
  </si>
  <si>
    <t>48201533200</t>
  </si>
  <si>
    <t>48201310600</t>
  </si>
  <si>
    <t>48201533301</t>
  </si>
  <si>
    <t>48201521701</t>
  </si>
  <si>
    <t>48201453601</t>
  </si>
  <si>
    <t>48201453403</t>
  </si>
  <si>
    <t>48201433504</t>
  </si>
  <si>
    <t>48201453100</t>
  </si>
  <si>
    <t>48201550308</t>
  </si>
  <si>
    <t>48201211700</t>
  </si>
  <si>
    <t>48201220702</t>
  </si>
  <si>
    <t>48201421402</t>
  </si>
  <si>
    <t>48201432402</t>
  </si>
  <si>
    <t>48201220800</t>
  </si>
  <si>
    <t>48201240600</t>
  </si>
  <si>
    <t>48201531800</t>
  </si>
  <si>
    <t>48201422200</t>
  </si>
  <si>
    <t>48201432705</t>
  </si>
  <si>
    <t>48201421501</t>
  </si>
  <si>
    <t>48201421206</t>
  </si>
  <si>
    <t>48201230700</t>
  </si>
  <si>
    <t>48201550102</t>
  </si>
  <si>
    <t>48201433507</t>
  </si>
  <si>
    <t>48201432706</t>
  </si>
  <si>
    <t>48201311702</t>
  </si>
  <si>
    <t>48201550403</t>
  </si>
  <si>
    <t>48201230900</t>
  </si>
  <si>
    <t>48201211102</t>
  </si>
  <si>
    <t>48201433505</t>
  </si>
  <si>
    <t>48201550201</t>
  </si>
  <si>
    <t>48201533902</t>
  </si>
  <si>
    <t>48201220900</t>
  </si>
  <si>
    <t>48201313600</t>
  </si>
  <si>
    <t>48201550202</t>
  </si>
  <si>
    <t>48201332000</t>
  </si>
  <si>
    <t>48201240505</t>
  </si>
  <si>
    <t>48201211200</t>
  </si>
  <si>
    <t>48201440101</t>
  </si>
  <si>
    <t>48201231100</t>
  </si>
  <si>
    <t>48201333205</t>
  </si>
  <si>
    <t>48201432101</t>
  </si>
  <si>
    <t>48201220500</t>
  </si>
  <si>
    <t>48201422303</t>
  </si>
  <si>
    <t>48201220701</t>
  </si>
  <si>
    <t>48201432302</t>
  </si>
  <si>
    <t>48201312400</t>
  </si>
  <si>
    <t>48201312200</t>
  </si>
  <si>
    <t>48201530701</t>
  </si>
  <si>
    <t>48201313801</t>
  </si>
  <si>
    <t>48201331400</t>
  </si>
  <si>
    <t>48201422405</t>
  </si>
  <si>
    <t>48201222701</t>
  </si>
  <si>
    <t>48201312800</t>
  </si>
  <si>
    <t>48291700500</t>
  </si>
  <si>
    <t>Liberty</t>
  </si>
  <si>
    <t>48291701000</t>
  </si>
  <si>
    <t>48291700801</t>
  </si>
  <si>
    <t>48291700400</t>
  </si>
  <si>
    <t>48291700900</t>
  </si>
  <si>
    <t>48291700802</t>
  </si>
  <si>
    <t>48291701300</t>
  </si>
  <si>
    <t>48291701100</t>
  </si>
  <si>
    <t>48291701400</t>
  </si>
  <si>
    <t>48291700302</t>
  </si>
  <si>
    <t>48291700100</t>
  </si>
  <si>
    <t>48291700301</t>
  </si>
  <si>
    <t>48291700700</t>
  </si>
  <si>
    <t>48291700303</t>
  </si>
  <si>
    <t>48291700200</t>
  </si>
  <si>
    <t>48291701200</t>
  </si>
  <si>
    <t>48291700600</t>
  </si>
  <si>
    <t>48339693904</t>
  </si>
  <si>
    <t>Montgomery</t>
  </si>
  <si>
    <t>48339690605</t>
  </si>
  <si>
    <t>48339690603</t>
  </si>
  <si>
    <t>48339690406</t>
  </si>
  <si>
    <t>48339690900</t>
  </si>
  <si>
    <t>48339692010</t>
  </si>
  <si>
    <t>48339691000</t>
  </si>
  <si>
    <t>48339694210</t>
  </si>
  <si>
    <t>48339692009</t>
  </si>
  <si>
    <t>48339690606</t>
  </si>
  <si>
    <t>48339691201</t>
  </si>
  <si>
    <t>48339690403</t>
  </si>
  <si>
    <t>48339692301</t>
  </si>
  <si>
    <t>48339691202</t>
  </si>
  <si>
    <t>48339694501</t>
  </si>
  <si>
    <t>48339694502</t>
  </si>
  <si>
    <t>48339692005</t>
  </si>
  <si>
    <t>48339692008</t>
  </si>
  <si>
    <t>48339690604</t>
  </si>
  <si>
    <t>48339690503</t>
  </si>
  <si>
    <t>48339690205</t>
  </si>
  <si>
    <t>48339694304</t>
  </si>
  <si>
    <t>48339692304</t>
  </si>
  <si>
    <t>48339691301</t>
  </si>
  <si>
    <t>48339694303</t>
  </si>
  <si>
    <t>48339694503</t>
  </si>
  <si>
    <t>48339690800</t>
  </si>
  <si>
    <t>48339690502</t>
  </si>
  <si>
    <t>48339693202</t>
  </si>
  <si>
    <t>48339690101</t>
  </si>
  <si>
    <t>48339694107</t>
  </si>
  <si>
    <t>48339694308</t>
  </si>
  <si>
    <t>48339690501</t>
  </si>
  <si>
    <t>48339694207</t>
  </si>
  <si>
    <t>48339692004</t>
  </si>
  <si>
    <t>48339690404</t>
  </si>
  <si>
    <t>48339693304</t>
  </si>
  <si>
    <t>48339694305</t>
  </si>
  <si>
    <t>48339690607</t>
  </si>
  <si>
    <t>48339691100</t>
  </si>
  <si>
    <t>48339693201</t>
  </si>
  <si>
    <t>48339690608</t>
  </si>
  <si>
    <t>48339694309</t>
  </si>
  <si>
    <t>48339690610</t>
  </si>
  <si>
    <t>48339692603</t>
  </si>
  <si>
    <t>48339691700</t>
  </si>
  <si>
    <t>48339694206</t>
  </si>
  <si>
    <t>48339693301</t>
  </si>
  <si>
    <t>48339690207</t>
  </si>
  <si>
    <t>48339692103</t>
  </si>
  <si>
    <t>48339693701</t>
  </si>
  <si>
    <t>48339692102</t>
  </si>
  <si>
    <t>48339690609</t>
  </si>
  <si>
    <t>48339690408</t>
  </si>
  <si>
    <t>48339692101</t>
  </si>
  <si>
    <t>48339694001</t>
  </si>
  <si>
    <t>48339692604</t>
  </si>
  <si>
    <t>48339692006</t>
  </si>
  <si>
    <t>48339691500</t>
  </si>
  <si>
    <t>48339690405</t>
  </si>
  <si>
    <t>48339692804</t>
  </si>
  <si>
    <t>48339690702</t>
  </si>
  <si>
    <t>48339694700</t>
  </si>
  <si>
    <t>48339692402</t>
  </si>
  <si>
    <t>48339691900</t>
  </si>
  <si>
    <t>48339694306</t>
  </si>
  <si>
    <t>48339692702</t>
  </si>
  <si>
    <t>48339694209</t>
  </si>
  <si>
    <t>48339694602</t>
  </si>
  <si>
    <t>48339691802</t>
  </si>
  <si>
    <t>48339690204</t>
  </si>
  <si>
    <t>48339694402</t>
  </si>
  <si>
    <t>48339694205</t>
  </si>
  <si>
    <t>48339690203</t>
  </si>
  <si>
    <t>48339693902</t>
  </si>
  <si>
    <t>48339692003</t>
  </si>
  <si>
    <t>48339691402</t>
  </si>
  <si>
    <t>48339694403</t>
  </si>
  <si>
    <t>48339693702</t>
  </si>
  <si>
    <t>48339693703</t>
  </si>
  <si>
    <t>48339694307</t>
  </si>
  <si>
    <t>48339692802</t>
  </si>
  <si>
    <t>48339690206</t>
  </si>
  <si>
    <t>48339691601</t>
  </si>
  <si>
    <t>48339693502</t>
  </si>
  <si>
    <t>48339694104</t>
  </si>
  <si>
    <t>48339691602</t>
  </si>
  <si>
    <t>48339692501</t>
  </si>
  <si>
    <t>48339693102</t>
  </si>
  <si>
    <t>48339694106</t>
  </si>
  <si>
    <t>48339694603</t>
  </si>
  <si>
    <t>48339692007</t>
  </si>
  <si>
    <t>48339692302</t>
  </si>
  <si>
    <t>48339691401</t>
  </si>
  <si>
    <t>48339694208</t>
  </si>
  <si>
    <t>48339692803</t>
  </si>
  <si>
    <t>48339693002</t>
  </si>
  <si>
    <t>48339692605</t>
  </si>
  <si>
    <t>48339692201</t>
  </si>
  <si>
    <t>48339694601</t>
  </si>
  <si>
    <t>48339690701</t>
  </si>
  <si>
    <t>48339692202</t>
  </si>
  <si>
    <t>48339694401</t>
  </si>
  <si>
    <t>48339692900</t>
  </si>
  <si>
    <t>48339692401</t>
  </si>
  <si>
    <t>48339694105</t>
  </si>
  <si>
    <t>48339690102</t>
  </si>
  <si>
    <t>48339694103</t>
  </si>
  <si>
    <t>48339692303</t>
  </si>
  <si>
    <t>48339694204</t>
  </si>
  <si>
    <t>48339691302</t>
  </si>
  <si>
    <t>48339690407</t>
  </si>
  <si>
    <t>48339693104</t>
  </si>
  <si>
    <t>48339691801</t>
  </si>
  <si>
    <t>48339693303</t>
  </si>
  <si>
    <t>48339694203</t>
  </si>
  <si>
    <t>48339694002</t>
  </si>
  <si>
    <t>48339690300</t>
  </si>
  <si>
    <t>48339693001</t>
  </si>
  <si>
    <t>48339693901</t>
  </si>
  <si>
    <t>48339691403</t>
  </si>
  <si>
    <t>48339693503</t>
  </si>
  <si>
    <t>48339693501</t>
  </si>
  <si>
    <t>48339693600</t>
  </si>
  <si>
    <t>48339693800</t>
  </si>
  <si>
    <t>48339692701</t>
  </si>
  <si>
    <t>48339693402</t>
  </si>
  <si>
    <t>48339693103</t>
  </si>
  <si>
    <t>48339692601</t>
  </si>
  <si>
    <t>48339693903</t>
  </si>
  <si>
    <t>48339692502</t>
  </si>
  <si>
    <t>48339693302</t>
  </si>
  <si>
    <t>48339693401</t>
  </si>
  <si>
    <t>48473980000</t>
  </si>
  <si>
    <t>Waller</t>
  </si>
  <si>
    <t>48473680100</t>
  </si>
  <si>
    <t>48473680601</t>
  </si>
  <si>
    <t>48473680602</t>
  </si>
  <si>
    <t>48473680201</t>
  </si>
  <si>
    <t>48473680302</t>
  </si>
  <si>
    <t>48473680303</t>
  </si>
  <si>
    <t>48473680502</t>
  </si>
  <si>
    <t>48473680202</t>
  </si>
  <si>
    <t>48473680501</t>
  </si>
  <si>
    <t>48473680301</t>
  </si>
  <si>
    <t>Poverty rate meets criteria ( must be less than 25% , or must be mitigated by CRA or CC designation)</t>
  </si>
  <si>
    <t xml:space="preserve">Applicants are owner of the property or have a binding contract to purchase the property.(earenst money, deed, or lease documentation ) </t>
  </si>
  <si>
    <t xml:space="preserve">Minimum of 64 units </t>
  </si>
  <si>
    <t>Size of HOME funds Request</t>
  </si>
  <si>
    <t>A minimum of $1,000,000 but not greater than $2,500,000</t>
  </si>
  <si>
    <t xml:space="preserve">Financial Responsibility </t>
  </si>
  <si>
    <t>Tax Credit obtained and type ( 9% /4% )</t>
  </si>
  <si>
    <t>Please Print and Sign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</si>
</sst>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0\ ;\(#,##0\)"/>
    <numFmt numFmtId="168" formatCode="0.0%"/>
    <numFmt numFmtId="169" formatCode="&quot;$&quot;#,##0"/>
    <numFmt numFmtId="170" formatCode="&quot;$&quot;#,##0.00"/>
    <numFmt numFmtId="171" formatCode="0.0000%"/>
    <numFmt numFmtId="172" formatCode="[&lt;=9999999]###\-####;\(###\)\ ###\-####"/>
    <numFmt numFmtId="173" formatCode="#,##0.0000"/>
    <numFmt numFmtId="174" formatCode="0.00000"/>
    <numFmt numFmtId="175" formatCode="_(* #,##0.0_);_(* \(#,##0.0\);_(* &quot;-&quot;??_);_(@_)"/>
  </numFmts>
  <fonts count="85" x14ac:knownFonts="1">
    <font>
      <sz val="11"/>
      <color theme="1"/>
      <name val="Calibri"/>
      <family val="2"/>
      <scheme val="minor"/>
    </font>
    <font>
      <sz val="11"/>
      <color theme="1"/>
      <name val="Calibri"/>
      <family val="2"/>
      <scheme val="minor"/>
    </font>
    <font>
      <sz val="11"/>
      <color rgb="FF006100"/>
      <name val="Calibri"/>
      <family val="2"/>
      <scheme val="minor"/>
    </font>
    <font>
      <sz val="10"/>
      <name val="Arial"/>
      <family val="2"/>
    </font>
    <font>
      <sz val="12"/>
      <name val="Arial"/>
      <family val="2"/>
    </font>
    <font>
      <i/>
      <sz val="12"/>
      <name val="Arial"/>
      <family val="2"/>
    </font>
    <font>
      <sz val="12"/>
      <color theme="1"/>
      <name val="Arial"/>
      <family val="2"/>
    </font>
    <font>
      <b/>
      <sz val="12"/>
      <name val="Arial"/>
      <family val="2"/>
    </font>
    <font>
      <u/>
      <sz val="12"/>
      <name val="Arial"/>
      <family val="2"/>
    </font>
    <font>
      <b/>
      <u/>
      <sz val="12"/>
      <name val="Arial"/>
      <family val="2"/>
    </font>
    <font>
      <b/>
      <i/>
      <sz val="12"/>
      <name val="Arial"/>
      <family val="2"/>
    </font>
    <font>
      <i/>
      <sz val="10"/>
      <name val="Arial"/>
      <family val="2"/>
    </font>
    <font>
      <b/>
      <sz val="11"/>
      <name val="Arial"/>
      <family val="2"/>
    </font>
    <font>
      <sz val="11"/>
      <name val="Arial"/>
      <family val="2"/>
    </font>
    <font>
      <b/>
      <sz val="10"/>
      <name val="Arial"/>
      <family val="2"/>
    </font>
    <font>
      <sz val="12"/>
      <name val="Calibri"/>
      <family val="2"/>
      <scheme val="minor"/>
    </font>
    <font>
      <u/>
      <sz val="11"/>
      <color theme="10"/>
      <name val="Calibri"/>
      <family val="2"/>
      <scheme val="minor"/>
    </font>
    <font>
      <i/>
      <u/>
      <sz val="12"/>
      <name val="Arial"/>
      <family val="2"/>
    </font>
    <font>
      <i/>
      <sz val="11"/>
      <color rgb="FF0070C0"/>
      <name val="Arial"/>
      <family val="2"/>
    </font>
    <font>
      <i/>
      <sz val="10"/>
      <color rgb="FF0070C0"/>
      <name val="Arial"/>
      <family val="2"/>
    </font>
    <font>
      <b/>
      <sz val="10"/>
      <color rgb="FF0070C0"/>
      <name val="Arial"/>
      <family val="2"/>
    </font>
    <font>
      <b/>
      <i/>
      <u/>
      <sz val="11"/>
      <name val="Arial"/>
      <family val="2"/>
    </font>
    <font>
      <b/>
      <sz val="9"/>
      <name val="Arial"/>
      <family val="2"/>
    </font>
    <font>
      <b/>
      <vertAlign val="superscript"/>
      <sz val="14"/>
      <color rgb="FF0070C0"/>
      <name val="Arial"/>
      <family val="2"/>
    </font>
    <font>
      <b/>
      <i/>
      <u/>
      <sz val="10"/>
      <name val="Arial"/>
      <family val="2"/>
    </font>
    <font>
      <sz val="11"/>
      <name val="Calibri"/>
      <family val="2"/>
      <scheme val="minor"/>
    </font>
    <font>
      <b/>
      <i/>
      <sz val="11"/>
      <name val="Arial"/>
      <family val="2"/>
    </font>
    <font>
      <b/>
      <sz val="11"/>
      <name val="Calibri"/>
      <family val="2"/>
      <scheme val="minor"/>
    </font>
    <font>
      <b/>
      <sz val="11"/>
      <color indexed="17"/>
      <name val="Calibri"/>
      <family val="2"/>
      <scheme val="minor"/>
    </font>
    <font>
      <b/>
      <sz val="18"/>
      <name val="Arial"/>
      <family val="2"/>
    </font>
    <font>
      <b/>
      <i/>
      <u/>
      <sz val="22"/>
      <name val="Arial"/>
      <family val="2"/>
    </font>
    <font>
      <i/>
      <u/>
      <sz val="22"/>
      <name val="Arial"/>
      <family val="2"/>
    </font>
    <font>
      <b/>
      <i/>
      <u/>
      <sz val="12"/>
      <name val="Arial"/>
      <family val="2"/>
    </font>
    <font>
      <b/>
      <sz val="10"/>
      <color indexed="17"/>
      <name val="Arial"/>
      <family val="2"/>
    </font>
    <font>
      <sz val="12"/>
      <color rgb="FFFF0000"/>
      <name val="Arial"/>
      <family val="2"/>
    </font>
    <font>
      <sz val="12"/>
      <color rgb="FF000000"/>
      <name val="Arial"/>
      <family val="2"/>
    </font>
    <font>
      <b/>
      <sz val="12"/>
      <color theme="0"/>
      <name val="Arial"/>
      <family val="2"/>
    </font>
    <font>
      <b/>
      <sz val="12"/>
      <color rgb="FF000000"/>
      <name val="Arial"/>
      <family val="2"/>
    </font>
    <font>
      <b/>
      <sz val="12"/>
      <color rgb="FFE04126"/>
      <name val="Arial"/>
      <family val="2"/>
    </font>
    <font>
      <b/>
      <sz val="12"/>
      <color theme="1"/>
      <name val="Arial"/>
      <family val="2"/>
    </font>
    <font>
      <b/>
      <sz val="12"/>
      <color rgb="FFFF0000"/>
      <name val="Arial"/>
      <family val="2"/>
    </font>
    <font>
      <sz val="12"/>
      <color rgb="FFFFFFFF"/>
      <name val="Arial"/>
      <family val="2"/>
    </font>
    <font>
      <b/>
      <sz val="12"/>
      <color rgb="FFFFFFFF"/>
      <name val="Arial"/>
      <family val="2"/>
    </font>
    <font>
      <sz val="18"/>
      <color theme="1"/>
      <name val="Arial"/>
      <family val="2"/>
    </font>
    <font>
      <sz val="12"/>
      <color theme="1"/>
      <name val="Calibri"/>
      <family val="2"/>
      <scheme val="minor"/>
    </font>
    <font>
      <sz val="18"/>
      <color theme="1"/>
      <name val="Calibri"/>
      <family val="2"/>
      <scheme val="minor"/>
    </font>
    <font>
      <b/>
      <i/>
      <sz val="12"/>
      <color theme="3" tint="0.39997558519241921"/>
      <name val="Arial"/>
      <family val="2"/>
    </font>
    <font>
      <i/>
      <sz val="12"/>
      <color theme="3" tint="0.39997558519241921"/>
      <name val="Arial"/>
      <family val="2"/>
    </font>
    <font>
      <b/>
      <i/>
      <sz val="12"/>
      <color theme="4" tint="0.39997558519241921"/>
      <name val="Arial"/>
      <family val="2"/>
    </font>
    <font>
      <sz val="11"/>
      <color rgb="FFFF0000"/>
      <name val="Calibri"/>
      <family val="2"/>
      <scheme val="minor"/>
    </font>
    <font>
      <sz val="10"/>
      <color rgb="FFFF0000"/>
      <name val="Arial"/>
      <family val="2"/>
    </font>
    <font>
      <b/>
      <sz val="11"/>
      <color theme="1"/>
      <name val="Calibri"/>
      <family val="2"/>
      <scheme val="minor"/>
    </font>
    <font>
      <sz val="11"/>
      <color rgb="FF000000"/>
      <name val="Calibri"/>
      <family val="2"/>
      <scheme val="minor"/>
    </font>
    <font>
      <b/>
      <sz val="11"/>
      <color rgb="FF000000"/>
      <name val="Calibri"/>
      <family val="2"/>
      <scheme val="minor"/>
    </font>
    <font>
      <sz val="10"/>
      <color theme="1"/>
      <name val="Times New Roman"/>
      <family val="1"/>
    </font>
    <font>
      <sz val="10"/>
      <name val="Times New Roman"/>
      <family val="1"/>
    </font>
    <font>
      <b/>
      <sz val="10"/>
      <color theme="1"/>
      <name val="Times New Roman"/>
      <family val="1"/>
    </font>
    <font>
      <b/>
      <sz val="10"/>
      <color rgb="FFFF0000"/>
      <name val="Times New Roman"/>
      <family val="1"/>
    </font>
    <font>
      <b/>
      <sz val="10"/>
      <name val="Times New Roman"/>
      <family val="1"/>
    </font>
    <font>
      <i/>
      <sz val="10"/>
      <name val="Times New Roman"/>
      <family val="1"/>
    </font>
    <font>
      <b/>
      <i/>
      <sz val="10"/>
      <name val="Arial"/>
      <family val="2"/>
    </font>
    <font>
      <sz val="14"/>
      <color theme="1"/>
      <name val="Arial"/>
      <family val="2"/>
    </font>
    <font>
      <sz val="14"/>
      <color rgb="FF000000"/>
      <name val="Arial"/>
      <family val="2"/>
    </font>
    <font>
      <sz val="14"/>
      <color rgb="FFFF0000"/>
      <name val="Arial"/>
      <family val="2"/>
    </font>
    <font>
      <sz val="14"/>
      <color rgb="FFFFFFFF"/>
      <name val="Arial"/>
      <family val="2"/>
    </font>
    <font>
      <b/>
      <sz val="14"/>
      <color rgb="FFFFFFFF"/>
      <name val="Arial"/>
      <family val="2"/>
    </font>
    <font>
      <b/>
      <sz val="11"/>
      <color rgb="FFFF0000"/>
      <name val="Calibri"/>
      <family val="2"/>
      <scheme val="minor"/>
    </font>
    <font>
      <b/>
      <i/>
      <sz val="11"/>
      <color theme="1"/>
      <name val="Calibri"/>
      <family val="2"/>
      <scheme val="minor"/>
    </font>
    <font>
      <b/>
      <sz val="12"/>
      <color rgb="FFFFFFFF"/>
      <name val="Calibri"/>
      <family val="2"/>
      <scheme val="minor"/>
    </font>
    <font>
      <b/>
      <sz val="12"/>
      <color theme="1"/>
      <name val="Calibri"/>
      <family val="2"/>
      <scheme val="minor"/>
    </font>
    <font>
      <u/>
      <sz val="12"/>
      <color theme="10"/>
      <name val="Calibri"/>
      <family val="2"/>
      <scheme val="minor"/>
    </font>
    <font>
      <i/>
      <sz val="12"/>
      <color theme="1"/>
      <name val="Calibri"/>
      <family val="2"/>
      <scheme val="minor"/>
    </font>
    <font>
      <b/>
      <i/>
      <sz val="12"/>
      <color theme="1"/>
      <name val="Calibri"/>
      <family val="2"/>
      <scheme val="minor"/>
    </font>
    <font>
      <b/>
      <u/>
      <sz val="12"/>
      <color theme="10"/>
      <name val="Calibri"/>
      <family val="2"/>
      <scheme val="minor"/>
    </font>
    <font>
      <sz val="12"/>
      <color rgb="FFFF0000"/>
      <name val="Calibri"/>
      <family val="2"/>
      <scheme val="minor"/>
    </font>
    <font>
      <sz val="10"/>
      <name val="Arial"/>
      <family val="2"/>
    </font>
    <font>
      <i/>
      <sz val="12"/>
      <color theme="1"/>
      <name val="Arial"/>
      <family val="2"/>
    </font>
    <font>
      <sz val="16"/>
      <color theme="1"/>
      <name val="Arial"/>
      <family val="2"/>
    </font>
    <font>
      <sz val="16"/>
      <color rgb="FFFF0000"/>
      <name val="Arial"/>
      <family val="2"/>
    </font>
    <font>
      <sz val="8"/>
      <name val="Calibri"/>
      <family val="2"/>
      <scheme val="minor"/>
    </font>
    <font>
      <sz val="18"/>
      <name val="Arial"/>
      <family val="2"/>
    </font>
    <font>
      <b/>
      <sz val="18"/>
      <color rgb="FFFF0000"/>
      <name val="Arial"/>
      <family val="2"/>
    </font>
    <font>
      <sz val="18"/>
      <color rgb="FFFF0000"/>
      <name val="Arial"/>
      <family val="2"/>
    </font>
    <font>
      <sz val="12"/>
      <name val="Arial"/>
    </font>
    <font>
      <sz val="12"/>
      <color theme="1"/>
      <name val="Arial"/>
    </font>
  </fonts>
  <fills count="35">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5D7F3"/>
        <bgColor indexed="64"/>
      </patternFill>
    </fill>
    <fill>
      <patternFill patternType="solid">
        <fgColor rgb="FFC0C0C0"/>
        <bgColor indexed="64"/>
      </patternFill>
    </fill>
    <fill>
      <patternFill patternType="solid">
        <fgColor theme="4" tint="0.59999389629810485"/>
        <bgColor indexed="64"/>
      </patternFill>
    </fill>
    <fill>
      <patternFill patternType="solid">
        <fgColor indexed="6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theme="8" tint="-0.24994659260841701"/>
        <bgColor indexed="64"/>
      </patternFill>
    </fill>
    <fill>
      <patternFill patternType="solid">
        <fgColor theme="5" tint="-0.249977111117893"/>
        <bgColor indexed="64"/>
      </patternFill>
    </fill>
    <fill>
      <patternFill patternType="solid">
        <fgColor theme="6" tint="-0.499984740745262"/>
        <bgColor indexed="64"/>
      </patternFill>
    </fill>
    <fill>
      <patternFill patternType="solid">
        <fgColor rgb="FFFFC000"/>
        <bgColor indexed="64"/>
      </patternFill>
    </fill>
    <fill>
      <patternFill patternType="solid">
        <fgColor rgb="FF7030A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599963377788628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2"/>
        <bgColor indexed="64"/>
      </patternFill>
    </fill>
    <fill>
      <patternFill patternType="solid">
        <fgColor rgb="FF00578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CC99FF"/>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55"/>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double">
        <color indexed="64"/>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7558519241921"/>
      </bottom>
      <diagonal/>
    </border>
    <border>
      <left/>
      <right/>
      <top style="thin">
        <color theme="8" tint="0.39994506668294322"/>
      </top>
      <bottom style="thin">
        <color theme="8" tint="0.39997558519241921"/>
      </bottom>
      <diagonal/>
    </border>
    <border>
      <left/>
      <right style="thin">
        <color theme="8" tint="0.39994506668294322"/>
      </right>
      <top style="thin">
        <color theme="8" tint="0.39994506668294322"/>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right/>
      <top style="thin">
        <color theme="8" tint="0.39997558519241921"/>
      </top>
      <bottom style="thin">
        <color theme="8" tint="0.39994506668294322"/>
      </bottom>
      <diagonal/>
    </border>
    <border>
      <left style="thin">
        <color theme="8" tint="0.39997558519241921"/>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4506668294322"/>
      </left>
      <right/>
      <top style="thin">
        <color theme="8" tint="0.39997558519241921"/>
      </top>
      <bottom style="thin">
        <color theme="8" tint="0.39997558519241921"/>
      </bottom>
      <diagonal/>
    </border>
    <border>
      <left/>
      <right style="thin">
        <color theme="8" tint="0.39994506668294322"/>
      </right>
      <top style="thin">
        <color theme="8" tint="0.39997558519241921"/>
      </top>
      <bottom style="thin">
        <color theme="8" tint="0.39997558519241921"/>
      </bottom>
      <diagonal/>
    </border>
    <border>
      <left style="thin">
        <color theme="8" tint="0.39994506668294322"/>
      </left>
      <right/>
      <top/>
      <bottom style="thin">
        <color theme="8" tint="0.39994506668294322"/>
      </bottom>
      <diagonal/>
    </border>
    <border>
      <left/>
      <right style="thin">
        <color theme="8" tint="0.39997558519241921"/>
      </right>
      <top/>
      <bottom style="thin">
        <color theme="8" tint="0.39994506668294322"/>
      </bottom>
      <diagonal/>
    </border>
    <border>
      <left style="thin">
        <color theme="8" tint="0.39994506668294322"/>
      </left>
      <right/>
      <top style="thin">
        <color theme="8" tint="0.39997558519241921"/>
      </top>
      <bottom style="thin">
        <color theme="8" tint="0.39994506668294322"/>
      </bottom>
      <diagonal/>
    </border>
    <border>
      <left/>
      <right style="thin">
        <color theme="8" tint="0.39994506668294322"/>
      </right>
      <top style="thin">
        <color theme="8" tint="0.39997558519241921"/>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right/>
      <top style="thin">
        <color theme="8" tint="0.39997558519241921"/>
      </top>
      <bottom/>
      <diagonal/>
    </border>
    <border>
      <left style="thin">
        <color theme="8" tint="0.39997558519241921"/>
      </left>
      <right/>
      <top style="thin">
        <color theme="8" tint="0.39994506668294322"/>
      </top>
      <bottom style="thin">
        <color indexed="64"/>
      </bottom>
      <diagonal/>
    </border>
    <border>
      <left/>
      <right style="thin">
        <color theme="8" tint="0.39997558519241921"/>
      </right>
      <top style="thin">
        <color theme="8" tint="0.39994506668294322"/>
      </top>
      <bottom style="thin">
        <color indexed="64"/>
      </bottom>
      <diagonal/>
    </border>
    <border>
      <left/>
      <right/>
      <top style="thin">
        <color theme="8" tint="0.39994506668294322"/>
      </top>
      <bottom style="thin">
        <color indexed="64"/>
      </bottom>
      <diagonal/>
    </border>
    <border>
      <left style="thin">
        <color indexed="64"/>
      </left>
      <right style="thin">
        <color theme="8" tint="0.39997558519241921"/>
      </right>
      <top style="thin">
        <color indexed="64"/>
      </top>
      <bottom style="thin">
        <color theme="8" tint="0.39997558519241921"/>
      </bottom>
      <diagonal/>
    </border>
    <border>
      <left/>
      <right style="thin">
        <color theme="8" tint="0.39997558519241921"/>
      </right>
      <top style="thin">
        <color indexed="64"/>
      </top>
      <bottom style="thin">
        <color theme="8" tint="0.39997558519241921"/>
      </bottom>
      <diagonal/>
    </border>
    <border>
      <left style="thin">
        <color theme="8" tint="0.39997558519241921"/>
      </left>
      <right style="thin">
        <color theme="8" tint="0.39997558519241921"/>
      </right>
      <top style="thin">
        <color indexed="64"/>
      </top>
      <bottom style="thin">
        <color theme="8" tint="0.39997558519241921"/>
      </bottom>
      <diagonal/>
    </border>
    <border>
      <left style="thin">
        <color indexed="64"/>
      </left>
      <right style="thin">
        <color theme="8" tint="0.39997558519241921"/>
      </right>
      <top style="thin">
        <color theme="8" tint="0.39997558519241921"/>
      </top>
      <bottom style="thin">
        <color indexed="64"/>
      </bottom>
      <diagonal/>
    </border>
    <border>
      <left style="thin">
        <color theme="8" tint="0.39994506668294322"/>
      </left>
      <right/>
      <top/>
      <bottom style="thin">
        <color indexed="64"/>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diagonal/>
    </border>
    <border>
      <left style="thin">
        <color theme="8" tint="0.39997558519241921"/>
      </left>
      <right/>
      <top/>
      <bottom/>
      <diagonal/>
    </border>
    <border>
      <left/>
      <right/>
      <top style="thin">
        <color indexed="64"/>
      </top>
      <bottom style="double">
        <color indexed="64"/>
      </bottom>
      <diagonal/>
    </border>
    <border>
      <left style="medium">
        <color indexed="64"/>
      </left>
      <right/>
      <top/>
      <bottom style="double">
        <color indexed="64"/>
      </bottom>
      <diagonal/>
    </border>
    <border>
      <left/>
      <right style="thin">
        <color indexed="64"/>
      </right>
      <top style="thin">
        <color theme="4" tint="0.59999389629810485"/>
      </top>
      <bottom style="thin">
        <color theme="4" tint="0.59999389629810485"/>
      </bottom>
      <diagonal/>
    </border>
    <border>
      <left style="thin">
        <color theme="8" tint="0.39997558519241921"/>
      </left>
      <right/>
      <top style="thin">
        <color theme="8" tint="0.39997558519241921"/>
      </top>
      <bottom style="thin">
        <color theme="8" tint="0.39994506668294322"/>
      </bottom>
      <diagonal/>
    </border>
    <border>
      <left/>
      <right style="thin">
        <color theme="8" tint="0.39997558519241921"/>
      </right>
      <top style="thin">
        <color theme="8" tint="0.39997558519241921"/>
      </top>
      <bottom style="thin">
        <color theme="8" tint="0.39994506668294322"/>
      </bottom>
      <diagonal/>
    </border>
    <border>
      <left style="thin">
        <color indexed="64"/>
      </left>
      <right/>
      <top style="thin">
        <color theme="8" tint="0.39994506668294322"/>
      </top>
      <bottom style="thin">
        <color theme="8"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rgb="FFFF0000"/>
      </left>
      <right/>
      <top style="medium">
        <color rgb="FFFF0000"/>
      </top>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rgb="FFFF0000"/>
      </left>
      <right/>
      <top/>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thin">
        <color indexed="64"/>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theme="8" tint="0.39994506668294322"/>
      </right>
      <top style="thin">
        <color theme="8" tint="0.39994506668294322"/>
      </top>
      <bottom/>
      <diagonal/>
    </border>
    <border>
      <left/>
      <right style="thin">
        <color theme="8" tint="0.39994506668294322"/>
      </right>
      <top style="thin">
        <color theme="4" tint="0.59999389629810485"/>
      </top>
      <bottom style="thin">
        <color theme="8" tint="0.39994506668294322"/>
      </bottom>
      <diagonal/>
    </border>
    <border>
      <left style="medium">
        <color indexed="64"/>
      </left>
      <right style="medium">
        <color indexed="64"/>
      </right>
      <top style="medium">
        <color indexed="64"/>
      </top>
      <bottom style="thin">
        <color indexed="64"/>
      </bottom>
      <diagonal/>
    </border>
    <border>
      <left style="thin">
        <color theme="8" tint="0.39997558519241921"/>
      </left>
      <right/>
      <top style="thin">
        <color theme="8" tint="0.39994506668294322"/>
      </top>
      <bottom style="thin">
        <color theme="8" tint="0.39997558519241921"/>
      </bottom>
      <diagonal/>
    </border>
    <border>
      <left/>
      <right style="thin">
        <color theme="8" tint="0.39997558519241921"/>
      </right>
      <top style="thin">
        <color theme="8" tint="0.39994506668294322"/>
      </top>
      <bottom style="thin">
        <color theme="8" tint="0.39997558519241921"/>
      </bottom>
      <diagonal/>
    </border>
    <border>
      <left style="thin">
        <color indexed="64"/>
      </left>
      <right/>
      <top style="thin">
        <color theme="8" tint="0.39997558519241921"/>
      </top>
      <bottom style="thin">
        <color theme="8" tint="0.39997558519241921"/>
      </bottom>
      <diagonal/>
    </border>
    <border>
      <left style="thin">
        <color theme="8" tint="0.39997558519241921"/>
      </left>
      <right/>
      <top style="thin">
        <color indexed="64"/>
      </top>
      <bottom style="thin">
        <color theme="8" tint="0.39997558519241921"/>
      </bottom>
      <diagonal/>
    </border>
    <border>
      <left style="thin">
        <color theme="8" tint="0.39994506668294322"/>
      </left>
      <right/>
      <top style="thin">
        <color theme="8" tint="0.39997558519241921"/>
      </top>
      <bottom style="thin">
        <color indexed="64"/>
      </bottom>
      <diagonal/>
    </border>
    <border>
      <left/>
      <right/>
      <top style="thin">
        <color theme="8" tint="0.39997558519241921"/>
      </top>
      <bottom style="thin">
        <color indexed="64"/>
      </bottom>
      <diagonal/>
    </border>
    <border>
      <left/>
      <right style="thin">
        <color theme="8" tint="0.39994506668294322"/>
      </right>
      <top style="thin">
        <color theme="8" tint="0.39997558519241921"/>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0" borderId="0"/>
    <xf numFmtId="0" fontId="16"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75" fillId="0" borderId="0"/>
  </cellStyleXfs>
  <cellXfs count="1032">
    <xf numFmtId="0" fontId="0" fillId="0" borderId="0" xfId="0"/>
    <xf numFmtId="0" fontId="3" fillId="0" borderId="0" xfId="0" applyFont="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xf numFmtId="0" fontId="3" fillId="0" borderId="0" xfId="0" applyFont="1"/>
    <xf numFmtId="49" fontId="3" fillId="0" borderId="0" xfId="5" applyNumberFormat="1" applyAlignment="1">
      <alignment horizontal="center"/>
    </xf>
    <xf numFmtId="0" fontId="3" fillId="0" borderId="0" xfId="0" applyFont="1" applyAlignment="1">
      <alignment horizontal="center" wrapText="1"/>
    </xf>
    <xf numFmtId="0" fontId="4" fillId="3" borderId="0" xfId="0" applyFont="1" applyFill="1" applyAlignment="1">
      <alignment horizontal="left" vertical="center" indent="2"/>
    </xf>
    <xf numFmtId="0" fontId="3" fillId="0" borderId="0" xfId="5" applyAlignment="1">
      <alignment horizontal="center"/>
    </xf>
    <xf numFmtId="0" fontId="3" fillId="0" borderId="0" xfId="5"/>
    <xf numFmtId="0" fontId="3" fillId="0" borderId="0" xfId="0" applyFont="1" applyAlignment="1">
      <alignment horizontal="center"/>
    </xf>
    <xf numFmtId="0" fontId="3" fillId="0" borderId="0" xfId="5" applyProtection="1">
      <protection locked="0"/>
    </xf>
    <xf numFmtId="0" fontId="4" fillId="0" borderId="0" xfId="5" applyFont="1"/>
    <xf numFmtId="0" fontId="4" fillId="0" borderId="0" xfId="5" applyFont="1" applyAlignment="1">
      <alignment horizontal="center"/>
    </xf>
    <xf numFmtId="0" fontId="4" fillId="0" borderId="0" xfId="5" applyFont="1" applyAlignment="1">
      <alignment wrapText="1"/>
    </xf>
    <xf numFmtId="0" fontId="4" fillId="0" borderId="1" xfId="5" applyFont="1" applyBorder="1" applyAlignment="1">
      <alignment horizontal="center" vertical="top"/>
    </xf>
    <xf numFmtId="0" fontId="4" fillId="0" borderId="1" xfId="5" applyFont="1" applyBorder="1" applyAlignment="1">
      <alignment wrapText="1"/>
    </xf>
    <xf numFmtId="0" fontId="7" fillId="0" borderId="0" xfId="5" applyFont="1"/>
    <xf numFmtId="0" fontId="4" fillId="0" borderId="1" xfId="5" applyFont="1" applyBorder="1" applyAlignment="1">
      <alignment vertical="top" wrapText="1"/>
    </xf>
    <xf numFmtId="0" fontId="10" fillId="0" borderId="6" xfId="5" applyFont="1" applyBorder="1" applyAlignment="1">
      <alignment vertical="center"/>
    </xf>
    <xf numFmtId="0" fontId="10" fillId="0" borderId="9" xfId="0" applyFont="1" applyBorder="1" applyAlignment="1">
      <alignment wrapText="1"/>
    </xf>
    <xf numFmtId="0" fontId="20" fillId="0" borderId="0" xfId="5" applyFont="1"/>
    <xf numFmtId="0" fontId="14" fillId="0" borderId="0" xfId="5" applyFont="1" applyAlignment="1">
      <alignment horizontal="right"/>
    </xf>
    <xf numFmtId="0" fontId="7" fillId="0" borderId="0" xfId="5" applyFont="1" applyAlignment="1">
      <alignment horizontal="left"/>
    </xf>
    <xf numFmtId="0" fontId="12" fillId="0" borderId="0" xfId="5" applyFont="1"/>
    <xf numFmtId="0" fontId="3" fillId="0" borderId="5" xfId="5" applyBorder="1"/>
    <xf numFmtId="0" fontId="11" fillId="0" borderId="5" xfId="5" applyFont="1" applyBorder="1" applyAlignment="1">
      <alignment horizontal="left"/>
    </xf>
    <xf numFmtId="0" fontId="11" fillId="0" borderId="0" xfId="5" applyFont="1" applyAlignment="1">
      <alignment horizontal="left"/>
    </xf>
    <xf numFmtId="0" fontId="22" fillId="9" borderId="1" xfId="5" applyFont="1" applyFill="1" applyBorder="1" applyAlignment="1">
      <alignment horizontal="center" wrapText="1"/>
    </xf>
    <xf numFmtId="0" fontId="22" fillId="0" borderId="4" xfId="5" applyFont="1" applyBorder="1" applyAlignment="1">
      <alignment wrapText="1"/>
    </xf>
    <xf numFmtId="0" fontId="22" fillId="0" borderId="4" xfId="5" applyFont="1" applyBorder="1" applyAlignment="1">
      <alignment horizontal="center" wrapText="1"/>
    </xf>
    <xf numFmtId="0" fontId="22" fillId="0" borderId="1" xfId="5" applyFont="1" applyBorder="1" applyAlignment="1">
      <alignment horizontal="center" wrapText="1"/>
    </xf>
    <xf numFmtId="0" fontId="22" fillId="0" borderId="0" xfId="5" applyFont="1"/>
    <xf numFmtId="0" fontId="3" fillId="0" borderId="1" xfId="5" quotePrefix="1" applyBorder="1" applyAlignment="1">
      <alignment horizontal="center"/>
    </xf>
    <xf numFmtId="0" fontId="14" fillId="0" borderId="1" xfId="5" applyFont="1" applyBorder="1"/>
    <xf numFmtId="0" fontId="3" fillId="0" borderId="1" xfId="5" applyBorder="1"/>
    <xf numFmtId="0" fontId="14" fillId="0" borderId="6" xfId="5" applyFont="1" applyBorder="1"/>
    <xf numFmtId="44" fontId="14" fillId="12" borderId="22" xfId="2" applyFont="1" applyFill="1" applyBorder="1" applyAlignment="1" applyProtection="1">
      <alignment horizontal="right"/>
    </xf>
    <xf numFmtId="0" fontId="14" fillId="0" borderId="1" xfId="5" applyFont="1" applyBorder="1" applyAlignment="1">
      <alignment horizontal="center"/>
    </xf>
    <xf numFmtId="0" fontId="3" fillId="0" borderId="1" xfId="5" applyBorder="1" applyAlignment="1">
      <alignment horizontal="center"/>
    </xf>
    <xf numFmtId="0" fontId="14" fillId="0" borderId="1" xfId="5" applyFont="1" applyBorder="1" applyAlignment="1">
      <alignment horizontal="left"/>
    </xf>
    <xf numFmtId="0" fontId="14" fillId="0" borderId="0" xfId="5" applyFont="1"/>
    <xf numFmtId="0" fontId="22" fillId="0" borderId="1" xfId="5" applyFont="1" applyBorder="1" applyAlignment="1">
      <alignment wrapText="1"/>
    </xf>
    <xf numFmtId="44" fontId="14" fillId="12" borderId="23" xfId="2" applyFont="1" applyFill="1" applyBorder="1" applyAlignment="1" applyProtection="1">
      <alignment horizontal="right"/>
    </xf>
    <xf numFmtId="44" fontId="14" fillId="13" borderId="1" xfId="2" applyFont="1" applyFill="1" applyBorder="1" applyAlignment="1" applyProtection="1">
      <alignment horizontal="right"/>
    </xf>
    <xf numFmtId="0" fontId="3" fillId="13" borderId="1" xfId="5" applyFill="1" applyBorder="1"/>
    <xf numFmtId="0" fontId="3" fillId="13" borderId="7" xfId="5" applyFill="1" applyBorder="1"/>
    <xf numFmtId="0" fontId="12"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center" vertical="center"/>
    </xf>
    <xf numFmtId="0" fontId="25" fillId="0" borderId="0" xfId="0" applyFont="1" applyAlignment="1">
      <alignment vertical="center"/>
    </xf>
    <xf numFmtId="0" fontId="13" fillId="0" borderId="0" xfId="0" applyFont="1"/>
    <xf numFmtId="0" fontId="13" fillId="0" borderId="0" xfId="0" applyFont="1" applyAlignment="1">
      <alignment horizontal="center"/>
    </xf>
    <xf numFmtId="0" fontId="25" fillId="0" borderId="0" xfId="0" applyFont="1"/>
    <xf numFmtId="0" fontId="13" fillId="0" borderId="1" xfId="0" applyFont="1" applyBorder="1" applyAlignment="1">
      <alignment horizontal="left" vertical="top" wrapText="1"/>
    </xf>
    <xf numFmtId="42" fontId="13" fillId="0" borderId="1" xfId="2" applyNumberFormat="1" applyFont="1" applyFill="1" applyBorder="1" applyAlignment="1" applyProtection="1">
      <alignment horizontal="center" vertical="center" wrapText="1"/>
    </xf>
    <xf numFmtId="44" fontId="13" fillId="0" borderId="1" xfId="2" applyFont="1" applyFill="1" applyBorder="1" applyAlignment="1" applyProtection="1">
      <alignment horizontal="center" vertical="center" wrapText="1"/>
    </xf>
    <xf numFmtId="44" fontId="13" fillId="0" borderId="7" xfId="2" applyFont="1" applyFill="1" applyBorder="1" applyAlignment="1" applyProtection="1">
      <alignment horizontal="left" vertical="center" wrapText="1"/>
    </xf>
    <xf numFmtId="44" fontId="13" fillId="0" borderId="6" xfId="2" applyFont="1" applyFill="1" applyBorder="1" applyAlignment="1" applyProtection="1">
      <alignment horizontal="center" vertical="center" wrapText="1"/>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25" fillId="0" borderId="0" xfId="0" applyFont="1" applyAlignment="1">
      <alignment horizontal="left"/>
    </xf>
    <xf numFmtId="0" fontId="25" fillId="0" borderId="9" xfId="0" applyFont="1" applyBorder="1" applyAlignment="1">
      <alignment horizontal="left" vertical="top" wrapText="1"/>
    </xf>
    <xf numFmtId="9" fontId="25" fillId="0" borderId="9" xfId="3" applyFont="1" applyFill="1" applyBorder="1" applyAlignment="1" applyProtection="1">
      <alignment horizontal="right" vertical="center"/>
    </xf>
    <xf numFmtId="0" fontId="25" fillId="0" borderId="0" xfId="0" applyFont="1" applyAlignment="1">
      <alignment horizontal="center"/>
    </xf>
    <xf numFmtId="167" fontId="27" fillId="12" borderId="1" xfId="0" applyNumberFormat="1" applyFont="1" applyFill="1" applyBorder="1" applyAlignment="1">
      <alignment horizontal="left" vertical="center"/>
    </xf>
    <xf numFmtId="42" fontId="25" fillId="0" borderId="1" xfId="2" applyNumberFormat="1" applyFont="1" applyFill="1" applyBorder="1" applyAlignment="1" applyProtection="1">
      <alignment horizontal="right" vertical="center"/>
    </xf>
    <xf numFmtId="0" fontId="27" fillId="0" borderId="0" xfId="0" applyFont="1" applyAlignment="1">
      <alignment wrapText="1"/>
    </xf>
    <xf numFmtId="42" fontId="25" fillId="0" borderId="0" xfId="0" applyNumberFormat="1" applyFont="1"/>
    <xf numFmtId="0" fontId="7" fillId="0" borderId="0" xfId="0" applyFont="1"/>
    <xf numFmtId="0" fontId="27" fillId="0" borderId="0" xfId="0" applyFont="1" applyAlignment="1">
      <alignment horizontal="left" vertical="center"/>
    </xf>
    <xf numFmtId="0" fontId="28" fillId="0" borderId="5" xfId="0" applyFont="1" applyBorder="1" applyAlignment="1">
      <alignment horizontal="left" vertical="top" wrapText="1"/>
    </xf>
    <xf numFmtId="0" fontId="13" fillId="0" borderId="9" xfId="0" applyFont="1" applyBorder="1"/>
    <xf numFmtId="0" fontId="13" fillId="0" borderId="7" xfId="0" applyFont="1" applyBorder="1"/>
    <xf numFmtId="42" fontId="13" fillId="0" borderId="1" xfId="0" applyNumberFormat="1" applyFont="1" applyBorder="1" applyAlignment="1">
      <alignment horizontal="center" vertical="center"/>
    </xf>
    <xf numFmtId="42" fontId="13" fillId="0" borderId="6" xfId="0" applyNumberFormat="1" applyFont="1" applyBorder="1" applyAlignment="1">
      <alignment vertical="center"/>
    </xf>
    <xf numFmtId="6" fontId="25" fillId="0" borderId="9" xfId="0" applyNumberFormat="1" applyFont="1" applyBorder="1" applyAlignment="1">
      <alignment horizontal="center" vertical="center"/>
    </xf>
    <xf numFmtId="6" fontId="25" fillId="0" borderId="13" xfId="0" applyNumberFormat="1" applyFont="1" applyBorder="1" applyAlignment="1">
      <alignment horizontal="center" vertical="center"/>
    </xf>
    <xf numFmtId="0" fontId="25" fillId="0" borderId="13" xfId="2" applyNumberFormat="1" applyFont="1" applyBorder="1" applyAlignment="1" applyProtection="1"/>
    <xf numFmtId="0" fontId="27" fillId="0" borderId="6" xfId="0" applyFont="1" applyBorder="1" applyAlignment="1">
      <alignment horizontal="left" vertical="top" wrapText="1"/>
    </xf>
    <xf numFmtId="42" fontId="25" fillId="0" borderId="1" xfId="0" applyNumberFormat="1" applyFont="1" applyBorder="1" applyAlignment="1">
      <alignment horizontal="center" vertical="center"/>
    </xf>
    <xf numFmtId="9" fontId="25" fillId="0" borderId="6" xfId="3" applyFont="1" applyFill="1" applyBorder="1" applyAlignment="1" applyProtection="1">
      <alignment vertical="center"/>
    </xf>
    <xf numFmtId="0" fontId="25" fillId="0" borderId="7" xfId="0" applyFont="1" applyBorder="1"/>
    <xf numFmtId="168" fontId="25" fillId="0" borderId="6" xfId="0" applyNumberFormat="1" applyFont="1" applyBorder="1" applyAlignment="1">
      <alignment vertical="center"/>
    </xf>
    <xf numFmtId="0" fontId="9" fillId="0" borderId="0" xfId="5" applyFont="1" applyAlignment="1">
      <alignment horizontal="center" vertical="center"/>
    </xf>
    <xf numFmtId="0" fontId="4" fillId="0" borderId="34" xfId="5" applyFont="1" applyBorder="1" applyAlignment="1">
      <alignment vertical="center"/>
    </xf>
    <xf numFmtId="0" fontId="7" fillId="0" borderId="34" xfId="5" applyFont="1" applyBorder="1" applyAlignment="1">
      <alignment vertical="center"/>
    </xf>
    <xf numFmtId="6" fontId="4" fillId="0" borderId="9" xfId="7" applyNumberFormat="1" applyFont="1" applyBorder="1" applyAlignment="1" applyProtection="1">
      <alignment horizontal="center" vertical="center"/>
    </xf>
    <xf numFmtId="6" fontId="7" fillId="0" borderId="9" xfId="7" applyNumberFormat="1" applyFont="1" applyBorder="1" applyAlignment="1" applyProtection="1">
      <alignment horizontal="center" vertical="center"/>
    </xf>
    <xf numFmtId="0" fontId="7" fillId="0" borderId="0" xfId="0" applyFont="1" applyAlignment="1">
      <alignment horizontal="left" vertical="center"/>
    </xf>
    <xf numFmtId="168" fontId="4" fillId="0" borderId="0" xfId="3" applyNumberFormat="1" applyFont="1" applyFill="1" applyBorder="1" applyAlignment="1" applyProtection="1">
      <alignment horizontal="left"/>
    </xf>
    <xf numFmtId="0" fontId="29" fillId="0" borderId="0" xfId="0" applyFont="1" applyAlignment="1">
      <alignment horizontal="left" vertical="center"/>
    </xf>
    <xf numFmtId="0" fontId="33" fillId="0" borderId="0" xfId="0" applyFont="1" applyAlignment="1">
      <alignment horizontal="left" vertical="center"/>
    </xf>
    <xf numFmtId="0" fontId="3" fillId="0" borderId="0" xfId="0" applyFont="1" applyAlignment="1">
      <alignment vertical="center"/>
    </xf>
    <xf numFmtId="167" fontId="7" fillId="0" borderId="5" xfId="0" applyNumberFormat="1" applyFont="1" applyBorder="1" applyAlignment="1">
      <alignment horizontal="left" vertical="center"/>
    </xf>
    <xf numFmtId="42" fontId="4" fillId="0" borderId="5" xfId="7" applyNumberFormat="1" applyFont="1" applyFill="1" applyBorder="1" applyAlignment="1" applyProtection="1">
      <alignment horizontal="center" vertical="center"/>
    </xf>
    <xf numFmtId="5" fontId="7" fillId="0" borderId="0" xfId="0" applyNumberFormat="1" applyFont="1" applyAlignment="1">
      <alignment vertical="center"/>
    </xf>
    <xf numFmtId="0" fontId="14" fillId="0" borderId="0" xfId="0" applyFont="1" applyAlignment="1">
      <alignment vertical="center"/>
    </xf>
    <xf numFmtId="42" fontId="4" fillId="0" borderId="2" xfId="7" applyNumberFormat="1" applyFont="1" applyBorder="1" applyAlignment="1" applyProtection="1">
      <alignment horizontal="center" vertical="center"/>
    </xf>
    <xf numFmtId="42" fontId="4" fillId="0" borderId="24" xfId="7" applyNumberFormat="1" applyFont="1" applyFill="1" applyBorder="1" applyAlignment="1" applyProtection="1">
      <alignment horizontal="left" vertical="center"/>
    </xf>
    <xf numFmtId="0" fontId="7" fillId="0" borderId="1" xfId="0" applyFont="1" applyBorder="1" applyAlignment="1">
      <alignment vertical="center"/>
    </xf>
    <xf numFmtId="42" fontId="7" fillId="0" borderId="1" xfId="7" applyNumberFormat="1" applyFont="1" applyBorder="1" applyAlignment="1" applyProtection="1">
      <alignment horizontal="center" vertical="center"/>
    </xf>
    <xf numFmtId="0" fontId="7" fillId="0" borderId="0" xfId="0" applyFont="1" applyAlignment="1">
      <alignment vertical="center"/>
    </xf>
    <xf numFmtId="6" fontId="4" fillId="0" borderId="0" xfId="7" applyNumberFormat="1" applyFont="1" applyFill="1" applyBorder="1" applyAlignment="1" applyProtection="1">
      <alignment horizontal="center" vertical="center"/>
    </xf>
    <xf numFmtId="9" fontId="4" fillId="0" borderId="0" xfId="0" applyNumberFormat="1" applyFont="1" applyAlignment="1">
      <alignment horizontal="center" vertical="center"/>
    </xf>
    <xf numFmtId="0" fontId="7" fillId="0" borderId="1" xfId="0" applyFont="1" applyBorder="1" applyAlignment="1">
      <alignment horizontal="left" vertical="top" wrapText="1"/>
    </xf>
    <xf numFmtId="167" fontId="7" fillId="12" borderId="1" xfId="0" applyNumberFormat="1" applyFont="1" applyFill="1" applyBorder="1" applyAlignment="1">
      <alignment horizontal="left" vertical="center"/>
    </xf>
    <xf numFmtId="42" fontId="4" fillId="0" borderId="1" xfId="7" applyNumberFormat="1" applyFont="1" applyBorder="1" applyAlignment="1" applyProtection="1">
      <alignment horizontal="center" vertical="center"/>
    </xf>
    <xf numFmtId="0" fontId="4" fillId="0" borderId="0" xfId="0" applyFont="1" applyAlignment="1">
      <alignment vertical="center"/>
    </xf>
    <xf numFmtId="44" fontId="14" fillId="0" borderId="0" xfId="2" applyFont="1" applyFill="1" applyBorder="1" applyAlignment="1" applyProtection="1">
      <alignment horizontal="right"/>
    </xf>
    <xf numFmtId="165" fontId="3" fillId="0" borderId="0" xfId="5" applyNumberFormat="1" applyAlignment="1">
      <alignment horizontal="right"/>
    </xf>
    <xf numFmtId="165" fontId="14" fillId="0" borderId="0" xfId="5" applyNumberFormat="1" applyFont="1" applyAlignment="1">
      <alignment horizontal="right"/>
    </xf>
    <xf numFmtId="165" fontId="14" fillId="0" borderId="1" xfId="2" applyNumberFormat="1" applyFont="1" applyFill="1" applyBorder="1" applyAlignment="1" applyProtection="1">
      <alignment horizontal="right"/>
    </xf>
    <xf numFmtId="44" fontId="14" fillId="0" borderId="1" xfId="2" applyFont="1" applyFill="1" applyBorder="1" applyAlignment="1" applyProtection="1">
      <alignment horizontal="right"/>
    </xf>
    <xf numFmtId="165" fontId="3" fillId="0" borderId="1" xfId="5" applyNumberFormat="1" applyBorder="1" applyAlignment="1">
      <alignment horizontal="right"/>
    </xf>
    <xf numFmtId="165" fontId="3" fillId="0" borderId="1" xfId="2" applyNumberFormat="1" applyFont="1" applyFill="1" applyBorder="1" applyAlignment="1" applyProtection="1">
      <alignment horizontal="right"/>
    </xf>
    <xf numFmtId="0" fontId="20" fillId="0" borderId="1" xfId="5" applyFont="1" applyBorder="1"/>
    <xf numFmtId="0" fontId="23" fillId="0" borderId="1" xfId="5" applyFont="1" applyBorder="1" applyAlignment="1">
      <alignment horizontal="left" wrapText="1"/>
    </xf>
    <xf numFmtId="42" fontId="4" fillId="0" borderId="9" xfId="7" applyNumberFormat="1" applyFont="1" applyBorder="1" applyAlignment="1" applyProtection="1">
      <alignment horizontal="center" vertical="center"/>
    </xf>
    <xf numFmtId="0" fontId="6" fillId="0" borderId="0" xfId="0" applyFont="1"/>
    <xf numFmtId="0" fontId="4" fillId="0" borderId="0" xfId="0" applyFont="1"/>
    <xf numFmtId="166" fontId="6" fillId="0" borderId="0" xfId="1" applyNumberFormat="1" applyFont="1" applyProtection="1"/>
    <xf numFmtId="0" fontId="7" fillId="13" borderId="1" xfId="0" applyFont="1" applyFill="1" applyBorder="1" applyAlignment="1">
      <alignment horizontal="center" wrapText="1"/>
    </xf>
    <xf numFmtId="166" fontId="46" fillId="0" borderId="0" xfId="1" applyNumberFormat="1" applyFont="1" applyBorder="1" applyProtection="1"/>
    <xf numFmtId="166" fontId="46" fillId="0" borderId="0" xfId="1" applyNumberFormat="1" applyFont="1" applyFill="1" applyBorder="1" applyProtection="1"/>
    <xf numFmtId="166" fontId="6" fillId="0" borderId="0" xfId="1" applyNumberFormat="1" applyFont="1" applyFill="1" applyBorder="1" applyProtection="1"/>
    <xf numFmtId="166" fontId="4" fillId="0" borderId="0" xfId="1" applyNumberFormat="1" applyFont="1" applyFill="1" applyBorder="1" applyProtection="1"/>
    <xf numFmtId="166" fontId="6" fillId="0" borderId="10" xfId="1" applyNumberFormat="1" applyFont="1" applyBorder="1" applyAlignment="1" applyProtection="1">
      <alignment wrapText="1"/>
    </xf>
    <xf numFmtId="166" fontId="6" fillId="0" borderId="0" xfId="1" applyNumberFormat="1" applyFont="1" applyBorder="1" applyAlignment="1" applyProtection="1">
      <alignment wrapText="1"/>
    </xf>
    <xf numFmtId="166" fontId="6" fillId="0" borderId="26" xfId="1" applyNumberFormat="1" applyFont="1" applyBorder="1" applyAlignment="1" applyProtection="1">
      <alignment wrapText="1"/>
    </xf>
    <xf numFmtId="9" fontId="4" fillId="0" borderId="10" xfId="3" applyFont="1" applyFill="1" applyBorder="1" applyProtection="1"/>
    <xf numFmtId="166" fontId="4" fillId="0" borderId="0" xfId="1" applyNumberFormat="1" applyFont="1" applyBorder="1" applyAlignment="1" applyProtection="1">
      <alignment wrapText="1"/>
    </xf>
    <xf numFmtId="166" fontId="47" fillId="0" borderId="0" xfId="1" applyNumberFormat="1" applyFont="1" applyBorder="1" applyAlignment="1" applyProtection="1">
      <alignment horizontal="center" wrapText="1"/>
    </xf>
    <xf numFmtId="166" fontId="6" fillId="0" borderId="11" xfId="1" applyNumberFormat="1" applyFont="1" applyBorder="1" applyAlignment="1" applyProtection="1">
      <alignment wrapText="1"/>
    </xf>
    <xf numFmtId="166" fontId="4" fillId="0" borderId="10" xfId="1" applyNumberFormat="1" applyFont="1" applyBorder="1" applyAlignment="1" applyProtection="1">
      <alignment horizontal="right" wrapText="1"/>
    </xf>
    <xf numFmtId="166" fontId="4" fillId="0" borderId="0" xfId="1" applyNumberFormat="1" applyFont="1" applyBorder="1" applyAlignment="1" applyProtection="1">
      <alignment horizontal="right" wrapText="1"/>
    </xf>
    <xf numFmtId="166" fontId="6" fillId="0" borderId="0" xfId="1" applyNumberFormat="1" applyFont="1" applyBorder="1" applyAlignment="1" applyProtection="1">
      <alignment horizontal="right" wrapText="1"/>
    </xf>
    <xf numFmtId="166" fontId="6" fillId="0" borderId="26" xfId="1" applyNumberFormat="1" applyFont="1" applyBorder="1" applyAlignment="1" applyProtection="1">
      <alignment horizontal="right" wrapText="1"/>
    </xf>
    <xf numFmtId="166" fontId="4" fillId="0" borderId="11" xfId="1" applyNumberFormat="1" applyFont="1" applyBorder="1" applyAlignment="1" applyProtection="1">
      <alignment horizontal="right" wrapText="1"/>
    </xf>
    <xf numFmtId="0" fontId="4" fillId="0" borderId="0" xfId="0" applyFont="1" applyAlignment="1">
      <alignment horizontal="right"/>
    </xf>
    <xf numFmtId="166" fontId="4" fillId="0" borderId="28" xfId="1" applyNumberFormat="1" applyFont="1" applyFill="1" applyBorder="1" applyProtection="1"/>
    <xf numFmtId="166" fontId="6" fillId="0" borderId="1" xfId="1" applyNumberFormat="1" applyFont="1" applyFill="1" applyBorder="1" applyProtection="1"/>
    <xf numFmtId="166" fontId="6" fillId="0" borderId="29" xfId="1" applyNumberFormat="1" applyFont="1" applyBorder="1" applyProtection="1"/>
    <xf numFmtId="166" fontId="4" fillId="0" borderId="1" xfId="1" applyNumberFormat="1" applyFont="1" applyBorder="1" applyProtection="1"/>
    <xf numFmtId="166" fontId="6" fillId="0" borderId="1" xfId="1" applyNumberFormat="1" applyFont="1" applyBorder="1" applyProtection="1"/>
    <xf numFmtId="0" fontId="6" fillId="0" borderId="0" xfId="0" applyFont="1" applyAlignment="1">
      <alignment horizontal="right"/>
    </xf>
    <xf numFmtId="166" fontId="6" fillId="0" borderId="10" xfId="1" applyNumberFormat="1" applyFont="1" applyBorder="1" applyProtection="1"/>
    <xf numFmtId="166" fontId="6" fillId="0" borderId="0" xfId="1" applyNumberFormat="1" applyFont="1" applyBorder="1" applyProtection="1"/>
    <xf numFmtId="166" fontId="6" fillId="0" borderId="26" xfId="1" applyNumberFormat="1" applyFont="1" applyBorder="1" applyProtection="1"/>
    <xf numFmtId="166" fontId="4" fillId="0" borderId="0" xfId="1" applyNumberFormat="1" applyFont="1" applyBorder="1" applyProtection="1"/>
    <xf numFmtId="166" fontId="4" fillId="0" borderId="1" xfId="1" applyNumberFormat="1" applyFont="1" applyFill="1" applyBorder="1" applyProtection="1"/>
    <xf numFmtId="166" fontId="6" fillId="0" borderId="11" xfId="1" applyNumberFormat="1" applyFont="1" applyBorder="1" applyProtection="1"/>
    <xf numFmtId="166" fontId="6" fillId="0" borderId="30" xfId="1" applyNumberFormat="1" applyFont="1" applyBorder="1" applyProtection="1"/>
    <xf numFmtId="166" fontId="7" fillId="0" borderId="31" xfId="1" applyNumberFormat="1" applyFont="1" applyBorder="1" applyAlignment="1" applyProtection="1">
      <alignment horizontal="center"/>
    </xf>
    <xf numFmtId="166" fontId="6" fillId="0" borderId="32" xfId="1" applyNumberFormat="1" applyFont="1" applyBorder="1" applyProtection="1"/>
    <xf numFmtId="166" fontId="6" fillId="0" borderId="31" xfId="1" applyNumberFormat="1" applyFont="1" applyBorder="1" applyProtection="1"/>
    <xf numFmtId="166" fontId="6" fillId="0" borderId="33" xfId="1" applyNumberFormat="1" applyFont="1" applyBorder="1" applyProtection="1"/>
    <xf numFmtId="0" fontId="4" fillId="0" borderId="0" xfId="0" quotePrefix="1" applyFont="1" applyAlignment="1">
      <alignment horizontal="right"/>
    </xf>
    <xf numFmtId="166" fontId="4" fillId="0" borderId="31" xfId="1" applyNumberFormat="1" applyFont="1" applyBorder="1" applyProtection="1"/>
    <xf numFmtId="16" fontId="4" fillId="0" borderId="0" xfId="0" quotePrefix="1" applyNumberFormat="1" applyFont="1" applyAlignment="1">
      <alignment horizontal="right"/>
    </xf>
    <xf numFmtId="0" fontId="6" fillId="0" borderId="0" xfId="0" quotePrefix="1" applyFont="1" applyAlignment="1">
      <alignment horizontal="right"/>
    </xf>
    <xf numFmtId="166" fontId="7" fillId="0" borderId="0" xfId="1" applyNumberFormat="1" applyFont="1" applyBorder="1" applyAlignment="1" applyProtection="1">
      <alignment horizontal="center"/>
    </xf>
    <xf numFmtId="166" fontId="4" fillId="0" borderId="0" xfId="1" applyNumberFormat="1" applyFont="1" applyFill="1" applyBorder="1" applyAlignment="1" applyProtection="1">
      <alignment horizontal="center"/>
    </xf>
    <xf numFmtId="166" fontId="6" fillId="0" borderId="10" xfId="1" applyNumberFormat="1" applyFont="1" applyFill="1" applyBorder="1" applyProtection="1"/>
    <xf numFmtId="0" fontId="7" fillId="0" borderId="0" xfId="0" applyFont="1" applyAlignment="1">
      <alignment horizontal="right"/>
    </xf>
    <xf numFmtId="166" fontId="7" fillId="0" borderId="30" xfId="1" applyNumberFormat="1" applyFont="1" applyBorder="1" applyProtection="1"/>
    <xf numFmtId="37" fontId="7" fillId="0" borderId="31" xfId="1" applyNumberFormat="1" applyFont="1" applyBorder="1" applyAlignment="1" applyProtection="1">
      <alignment horizontal="center"/>
    </xf>
    <xf numFmtId="166" fontId="7" fillId="0" borderId="31" xfId="1" applyNumberFormat="1" applyFont="1" applyBorder="1" applyProtection="1"/>
    <xf numFmtId="166" fontId="7" fillId="0" borderId="33" xfId="1" applyNumberFormat="1" applyFont="1" applyBorder="1" applyProtection="1"/>
    <xf numFmtId="0" fontId="6" fillId="0" borderId="0" xfId="0" applyFont="1" applyAlignment="1">
      <alignment horizontal="right" wrapText="1"/>
    </xf>
    <xf numFmtId="166" fontId="4" fillId="0" borderId="1" xfId="1" applyNumberFormat="1" applyFont="1" applyBorder="1" applyAlignment="1" applyProtection="1">
      <alignment horizontal="right" wrapText="1"/>
    </xf>
    <xf numFmtId="166" fontId="5" fillId="0" borderId="1" xfId="1" applyNumberFormat="1" applyFont="1" applyBorder="1" applyAlignment="1" applyProtection="1">
      <alignment horizontal="right" wrapText="1"/>
    </xf>
    <xf numFmtId="166" fontId="5" fillId="0" borderId="1" xfId="1" applyNumberFormat="1" applyFont="1" applyBorder="1" applyProtection="1"/>
    <xf numFmtId="0" fontId="6" fillId="0" borderId="0" xfId="0" applyFont="1" applyAlignment="1">
      <alignment horizontal="center"/>
    </xf>
    <xf numFmtId="166" fontId="7" fillId="0" borderId="1" xfId="1" applyNumberFormat="1" applyFont="1" applyBorder="1" applyAlignment="1" applyProtection="1">
      <alignment horizontal="center"/>
    </xf>
    <xf numFmtId="166" fontId="40" fillId="0" borderId="31" xfId="1" applyNumberFormat="1" applyFont="1" applyBorder="1" applyAlignment="1" applyProtection="1">
      <alignment horizontal="center"/>
    </xf>
    <xf numFmtId="166" fontId="34" fillId="0" borderId="0" xfId="1" applyNumberFormat="1" applyFont="1" applyBorder="1" applyProtection="1"/>
    <xf numFmtId="9" fontId="5" fillId="0" borderId="1" xfId="3" applyFont="1" applyBorder="1" applyProtection="1"/>
    <xf numFmtId="9" fontId="6" fillId="0" borderId="1" xfId="3" applyFont="1" applyBorder="1" applyProtection="1"/>
    <xf numFmtId="9" fontId="7" fillId="0" borderId="1" xfId="3" applyFont="1" applyBorder="1" applyAlignment="1" applyProtection="1">
      <alignment horizontal="center"/>
    </xf>
    <xf numFmtId="9" fontId="10" fillId="0" borderId="1" xfId="3" applyFont="1" applyBorder="1" applyAlignment="1" applyProtection="1">
      <alignment horizontal="center"/>
    </xf>
    <xf numFmtId="165" fontId="25" fillId="0" borderId="1" xfId="2" applyNumberFormat="1" applyFont="1" applyFill="1" applyBorder="1" applyAlignment="1" applyProtection="1">
      <alignment horizontal="center" vertical="center"/>
    </xf>
    <xf numFmtId="0" fontId="4" fillId="0" borderId="35" xfId="5" applyFont="1" applyBorder="1" applyAlignment="1">
      <alignment vertical="center"/>
    </xf>
    <xf numFmtId="9" fontId="23" fillId="0" borderId="1" xfId="3" applyFont="1" applyBorder="1" applyAlignment="1" applyProtection="1">
      <alignment horizontal="left" wrapText="1"/>
    </xf>
    <xf numFmtId="49" fontId="4" fillId="0" borderId="0" xfId="5" applyNumberFormat="1" applyFont="1"/>
    <xf numFmtId="0" fontId="6" fillId="0" borderId="0" xfId="5" applyFont="1"/>
    <xf numFmtId="49" fontId="4" fillId="0" borderId="1" xfId="5" applyNumberFormat="1" applyFont="1" applyBorder="1"/>
    <xf numFmtId="0" fontId="4" fillId="0" borderId="2" xfId="5" applyFont="1" applyBorder="1" applyAlignment="1">
      <alignment horizontal="center"/>
    </xf>
    <xf numFmtId="0" fontId="5" fillId="0" borderId="0" xfId="5" applyFont="1"/>
    <xf numFmtId="0" fontId="5" fillId="0" borderId="0" xfId="5" applyFont="1" applyAlignment="1">
      <alignment horizontal="center"/>
    </xf>
    <xf numFmtId="0" fontId="4" fillId="0" borderId="10" xfId="5" applyFont="1" applyBorder="1" applyAlignment="1">
      <alignment horizontal="center"/>
    </xf>
    <xf numFmtId="0" fontId="5" fillId="0" borderId="0" xfId="0" applyFont="1"/>
    <xf numFmtId="166" fontId="6" fillId="0" borderId="32" xfId="1" applyNumberFormat="1" applyFont="1" applyFill="1" applyBorder="1" applyProtection="1"/>
    <xf numFmtId="49" fontId="6" fillId="0" borderId="0" xfId="5" applyNumberFormat="1" applyFont="1"/>
    <xf numFmtId="49" fontId="7" fillId="0" borderId="0" xfId="5" applyNumberFormat="1" applyFont="1" applyAlignment="1">
      <alignment horizontal="left"/>
    </xf>
    <xf numFmtId="49" fontId="5" fillId="0" borderId="0" xfId="5" applyNumberFormat="1" applyFont="1"/>
    <xf numFmtId="0" fontId="44" fillId="0" borderId="11" xfId="0" applyFont="1" applyBorder="1" applyAlignment="1">
      <alignment wrapText="1"/>
    </xf>
    <xf numFmtId="0" fontId="8" fillId="0" borderId="5" xfId="5" applyFont="1" applyBorder="1"/>
    <xf numFmtId="0" fontId="4" fillId="0" borderId="5" xfId="5" applyFont="1" applyBorder="1"/>
    <xf numFmtId="0" fontId="4" fillId="20" borderId="1" xfId="5" applyFont="1" applyFill="1" applyBorder="1"/>
    <xf numFmtId="0" fontId="4" fillId="0" borderId="0" xfId="5" applyFont="1" applyAlignment="1">
      <alignment vertical="center"/>
    </xf>
    <xf numFmtId="0" fontId="4" fillId="0" borderId="1" xfId="5" applyFont="1" applyBorder="1" applyAlignment="1">
      <alignment horizontal="right" vertical="top" wrapText="1"/>
    </xf>
    <xf numFmtId="0" fontId="44" fillId="0" borderId="0" xfId="0" applyFont="1" applyAlignment="1">
      <alignment vertical="top" wrapText="1"/>
    </xf>
    <xf numFmtId="164" fontId="4" fillId="0" borderId="17" xfId="5" applyNumberFormat="1" applyFont="1" applyBorder="1"/>
    <xf numFmtId="0" fontId="44" fillId="0" borderId="0" xfId="0" applyFont="1"/>
    <xf numFmtId="0" fontId="15" fillId="0" borderId="0" xfId="5" applyFont="1"/>
    <xf numFmtId="0" fontId="4" fillId="21" borderId="1" xfId="5" applyFont="1" applyFill="1" applyBorder="1" applyAlignment="1">
      <alignment horizontal="center"/>
    </xf>
    <xf numFmtId="0" fontId="7" fillId="22" borderId="1" xfId="5" applyFont="1" applyFill="1" applyBorder="1" applyAlignment="1" applyProtection="1">
      <alignment horizontal="center"/>
      <protection locked="0"/>
    </xf>
    <xf numFmtId="165" fontId="4" fillId="0" borderId="1" xfId="2" applyNumberFormat="1" applyFont="1" applyFill="1" applyBorder="1" applyAlignment="1" applyProtection="1">
      <alignment wrapText="1"/>
    </xf>
    <xf numFmtId="6" fontId="4" fillId="0" borderId="0" xfId="0" applyNumberFormat="1" applyFont="1" applyAlignment="1">
      <alignment horizontal="center" vertical="center"/>
    </xf>
    <xf numFmtId="0" fontId="4" fillId="0" borderId="0" xfId="0" applyFont="1" applyAlignment="1">
      <alignment wrapText="1"/>
    </xf>
    <xf numFmtId="0" fontId="6" fillId="0" borderId="11" xfId="0" applyFont="1" applyBorder="1" applyAlignment="1">
      <alignment wrapText="1"/>
    </xf>
    <xf numFmtId="0" fontId="48" fillId="0" borderId="0" xfId="0" applyFont="1"/>
    <xf numFmtId="0" fontId="29" fillId="0" borderId="0" xfId="5" applyFont="1" applyAlignment="1">
      <alignment horizontal="left" vertical="center"/>
    </xf>
    <xf numFmtId="0" fontId="7" fillId="0" borderId="0" xfId="5" applyFont="1" applyAlignment="1">
      <alignment wrapText="1"/>
    </xf>
    <xf numFmtId="0" fontId="3" fillId="0" borderId="0" xfId="5" applyAlignment="1">
      <alignment wrapText="1"/>
    </xf>
    <xf numFmtId="0" fontId="3" fillId="0" borderId="0" xfId="5" applyAlignment="1">
      <alignment vertical="center"/>
    </xf>
    <xf numFmtId="0" fontId="7" fillId="0" borderId="0" xfId="5" applyFont="1" applyAlignment="1">
      <alignment horizontal="left" vertical="center"/>
    </xf>
    <xf numFmtId="3" fontId="32" fillId="0" borderId="0" xfId="5" applyNumberFormat="1" applyFont="1" applyAlignment="1">
      <alignment horizontal="center" vertical="center"/>
    </xf>
    <xf numFmtId="0" fontId="17" fillId="0" borderId="0" xfId="5" applyFont="1" applyAlignment="1">
      <alignment vertical="center"/>
    </xf>
    <xf numFmtId="10" fontId="4" fillId="0" borderId="0" xfId="5" applyNumberFormat="1" applyFont="1" applyAlignment="1">
      <alignment horizontal="left" wrapText="1"/>
    </xf>
    <xf numFmtId="0" fontId="5" fillId="0" borderId="0" xfId="5" applyFont="1" applyAlignment="1">
      <alignment vertical="center"/>
    </xf>
    <xf numFmtId="3" fontId="7" fillId="0" borderId="0" xfId="5" applyNumberFormat="1" applyFont="1" applyAlignment="1">
      <alignment horizontal="center" vertical="center" wrapText="1"/>
    </xf>
    <xf numFmtId="3" fontId="7" fillId="0" borderId="0" xfId="5" applyNumberFormat="1" applyFont="1" applyAlignment="1">
      <alignment horizontal="center" vertical="center"/>
    </xf>
    <xf numFmtId="3" fontId="7" fillId="0" borderId="0" xfId="5" applyNumberFormat="1" applyFont="1" applyAlignment="1">
      <alignment horizontal="left" vertical="center"/>
    </xf>
    <xf numFmtId="168" fontId="4" fillId="0" borderId="0" xfId="5" applyNumberFormat="1" applyFont="1" applyAlignment="1">
      <alignment horizontal="left" wrapText="1"/>
    </xf>
    <xf numFmtId="0" fontId="7" fillId="12" borderId="28" xfId="5" applyFont="1" applyFill="1" applyBorder="1" applyAlignment="1">
      <alignment vertical="center"/>
    </xf>
    <xf numFmtId="0" fontId="7" fillId="12" borderId="1" xfId="5" applyFont="1" applyFill="1" applyBorder="1" applyAlignment="1">
      <alignment horizontal="center" vertical="center"/>
    </xf>
    <xf numFmtId="0" fontId="7" fillId="12" borderId="6" xfId="5" applyFont="1" applyFill="1" applyBorder="1" applyAlignment="1">
      <alignment horizontal="center" vertical="center"/>
    </xf>
    <xf numFmtId="0" fontId="7" fillId="12" borderId="7" xfId="5" applyFont="1" applyFill="1" applyBorder="1" applyAlignment="1">
      <alignment horizontal="center" vertical="center"/>
    </xf>
    <xf numFmtId="0" fontId="7" fillId="0" borderId="0" xfId="5" applyFont="1" applyAlignment="1">
      <alignment vertical="center"/>
    </xf>
    <xf numFmtId="0" fontId="4" fillId="0" borderId="10" xfId="5" applyFont="1" applyBorder="1" applyAlignment="1">
      <alignment vertical="center"/>
    </xf>
    <xf numFmtId="1" fontId="4" fillId="0" borderId="0" xfId="5" applyNumberFormat="1" applyFont="1" applyAlignment="1">
      <alignment horizontal="center" vertical="center"/>
    </xf>
    <xf numFmtId="3" fontId="7" fillId="0" borderId="10" xfId="5" applyNumberFormat="1" applyFont="1" applyBorder="1" applyAlignment="1">
      <alignment horizontal="left" vertical="center"/>
    </xf>
    <xf numFmtId="6" fontId="4" fillId="0" borderId="0" xfId="7" applyNumberFormat="1" applyFont="1" applyBorder="1" applyAlignment="1" applyProtection="1">
      <alignment horizontal="center" vertical="center"/>
    </xf>
    <xf numFmtId="6" fontId="4" fillId="0" borderId="0" xfId="7" applyNumberFormat="1" applyFont="1" applyAlignment="1" applyProtection="1">
      <alignment horizontal="center" vertical="center"/>
    </xf>
    <xf numFmtId="0" fontId="7" fillId="0" borderId="35" xfId="5" applyFont="1" applyBorder="1" applyAlignment="1">
      <alignment vertical="center"/>
    </xf>
    <xf numFmtId="3" fontId="7" fillId="0" borderId="35" xfId="5" applyNumberFormat="1" applyFont="1" applyBorder="1" applyAlignment="1">
      <alignment horizontal="left" vertical="center"/>
    </xf>
    <xf numFmtId="0" fontId="4" fillId="0" borderId="5" xfId="5" applyFont="1" applyBorder="1" applyAlignment="1">
      <alignment vertical="center"/>
    </xf>
    <xf numFmtId="6" fontId="4" fillId="0" borderId="5" xfId="7" applyNumberFormat="1" applyFont="1" applyBorder="1" applyAlignment="1" applyProtection="1">
      <alignment horizontal="center" vertical="center"/>
    </xf>
    <xf numFmtId="42" fontId="7" fillId="0" borderId="9" xfId="7" applyNumberFormat="1" applyFont="1" applyBorder="1" applyAlignment="1" applyProtection="1">
      <alignment horizontal="center" vertical="center"/>
    </xf>
    <xf numFmtId="0" fontId="7" fillId="0" borderId="71" xfId="5" applyFont="1" applyBorder="1" applyAlignment="1">
      <alignment vertical="center"/>
    </xf>
    <xf numFmtId="6" fontId="7" fillId="0" borderId="70" xfId="7" applyNumberFormat="1" applyFont="1" applyBorder="1" applyAlignment="1" applyProtection="1">
      <alignment horizontal="center" vertical="center"/>
    </xf>
    <xf numFmtId="6" fontId="7" fillId="0" borderId="36" xfId="7" applyNumberFormat="1" applyFont="1" applyBorder="1" applyAlignment="1" applyProtection="1">
      <alignment horizontal="center" vertical="center"/>
    </xf>
    <xf numFmtId="169" fontId="4" fillId="0" borderId="0" xfId="5" applyNumberFormat="1" applyFont="1" applyAlignment="1">
      <alignment horizontal="center" vertical="center"/>
    </xf>
    <xf numFmtId="6" fontId="4" fillId="0" borderId="9" xfId="0" applyNumberFormat="1" applyFont="1" applyBorder="1" applyAlignment="1">
      <alignment horizontal="center" vertical="center" wrapText="1"/>
    </xf>
    <xf numFmtId="43" fontId="4" fillId="0" borderId="10" xfId="8" applyFont="1" applyFill="1" applyBorder="1" applyAlignment="1" applyProtection="1">
      <alignment vertical="center"/>
    </xf>
    <xf numFmtId="43" fontId="4" fillId="0" borderId="0" xfId="8" applyFont="1" applyBorder="1" applyAlignment="1" applyProtection="1">
      <alignment horizontal="center" vertical="center"/>
    </xf>
    <xf numFmtId="8" fontId="4" fillId="0" borderId="0" xfId="5" applyNumberFormat="1" applyFont="1" applyAlignment="1">
      <alignment horizontal="center" vertical="center"/>
    </xf>
    <xf numFmtId="0" fontId="3" fillId="0" borderId="0" xfId="5" applyAlignment="1">
      <alignment horizontal="center" vertical="center"/>
    </xf>
    <xf numFmtId="6" fontId="4" fillId="8" borderId="9" xfId="0" applyNumberFormat="1" applyFont="1" applyFill="1" applyBorder="1" applyAlignment="1" applyProtection="1">
      <alignment horizontal="center" vertical="center" wrapText="1"/>
      <protection locked="0"/>
    </xf>
    <xf numFmtId="49" fontId="3" fillId="0" borderId="24" xfId="0" applyNumberFormat="1" applyFont="1" applyBorder="1"/>
    <xf numFmtId="0" fontId="3" fillId="0" borderId="24" xfId="0" applyFont="1" applyBorder="1"/>
    <xf numFmtId="166" fontId="5" fillId="0" borderId="0" xfId="1" applyNumberFormat="1" applyFont="1" applyBorder="1" applyAlignment="1" applyProtection="1">
      <alignment horizontal="right" wrapText="1"/>
    </xf>
    <xf numFmtId="9" fontId="6" fillId="0" borderId="0" xfId="3" applyFont="1" applyBorder="1" applyProtection="1"/>
    <xf numFmtId="166" fontId="40" fillId="0" borderId="0" xfId="1" applyNumberFormat="1" applyFont="1" applyBorder="1" applyAlignment="1" applyProtection="1">
      <alignment horizontal="center"/>
    </xf>
    <xf numFmtId="10" fontId="3" fillId="0" borderId="1" xfId="3" applyNumberFormat="1" applyFont="1" applyFill="1" applyBorder="1" applyAlignment="1" applyProtection="1">
      <alignment horizontal="center"/>
    </xf>
    <xf numFmtId="1" fontId="3" fillId="0" borderId="1" xfId="2" applyNumberFormat="1" applyFont="1" applyFill="1" applyBorder="1" applyAlignment="1" applyProtection="1">
      <alignment horizontal="center"/>
    </xf>
    <xf numFmtId="0" fontId="3" fillId="0" borderId="1" xfId="2" applyNumberFormat="1" applyFont="1" applyFill="1" applyBorder="1" applyAlignment="1" applyProtection="1">
      <alignment horizontal="center"/>
    </xf>
    <xf numFmtId="42" fontId="3" fillId="0" borderId="1" xfId="2" applyNumberFormat="1" applyFont="1" applyFill="1" applyBorder="1" applyAlignment="1" applyProtection="1">
      <alignment horizontal="right"/>
    </xf>
    <xf numFmtId="0" fontId="7" fillId="0" borderId="6" xfId="5" applyFont="1" applyBorder="1" applyAlignment="1">
      <alignment vertical="top" wrapText="1"/>
    </xf>
    <xf numFmtId="0" fontId="7" fillId="0" borderId="12" xfId="5" applyFont="1" applyBorder="1" applyAlignment="1">
      <alignment vertical="top" wrapText="1"/>
    </xf>
    <xf numFmtId="0" fontId="4" fillId="0" borderId="15" xfId="5" applyFont="1" applyBorder="1" applyAlignment="1">
      <alignment vertical="top" wrapText="1"/>
    </xf>
    <xf numFmtId="0" fontId="4" fillId="0" borderId="16" xfId="5" applyFont="1" applyBorder="1" applyAlignment="1">
      <alignment vertical="top" wrapText="1"/>
    </xf>
    <xf numFmtId="0" fontId="7" fillId="0" borderId="15" xfId="5" applyFont="1" applyBorder="1" applyAlignment="1">
      <alignment vertical="top" wrapText="1"/>
    </xf>
    <xf numFmtId="0" fontId="7" fillId="0" borderId="5" xfId="5" applyFont="1" applyBorder="1" applyAlignment="1">
      <alignment vertical="top" wrapText="1"/>
    </xf>
    <xf numFmtId="0" fontId="7" fillId="0" borderId="16" xfId="5" applyFont="1" applyBorder="1" applyAlignment="1">
      <alignment vertical="top" wrapText="1"/>
    </xf>
    <xf numFmtId="0" fontId="49" fillId="0" borderId="0" xfId="0" applyFont="1"/>
    <xf numFmtId="0" fontId="50" fillId="0" borderId="0" xfId="5" applyFont="1"/>
    <xf numFmtId="8" fontId="3" fillId="0" borderId="0" xfId="1" applyNumberFormat="1" applyFont="1" applyProtection="1"/>
    <xf numFmtId="0" fontId="3" fillId="0" borderId="0" xfId="0" applyFont="1" applyAlignment="1">
      <alignment vertical="center" wrapText="1"/>
    </xf>
    <xf numFmtId="6" fontId="4" fillId="0" borderId="6" xfId="0" applyNumberFormat="1" applyFont="1" applyBorder="1" applyAlignment="1">
      <alignment horizontal="left" vertical="center" wrapText="1"/>
    </xf>
    <xf numFmtId="6" fontId="4" fillId="8" borderId="6" xfId="0" applyNumberFormat="1" applyFont="1" applyFill="1" applyBorder="1" applyAlignment="1">
      <alignment horizontal="left" vertical="center" wrapText="1"/>
    </xf>
    <xf numFmtId="43" fontId="4" fillId="0" borderId="34" xfId="8" applyFont="1" applyBorder="1" applyAlignment="1">
      <alignment vertical="center"/>
    </xf>
    <xf numFmtId="6" fontId="4" fillId="0" borderId="9" xfId="5" applyNumberFormat="1" applyFont="1" applyBorder="1" applyAlignment="1">
      <alignment horizontal="center" vertical="center"/>
    </xf>
    <xf numFmtId="40" fontId="4" fillId="0" borderId="9" xfId="8" applyNumberFormat="1" applyFont="1" applyBorder="1" applyAlignment="1">
      <alignment horizontal="center" vertical="center"/>
    </xf>
    <xf numFmtId="43" fontId="4" fillId="0" borderId="0" xfId="8" applyFont="1" applyAlignment="1">
      <alignment horizontal="center" vertical="center"/>
    </xf>
    <xf numFmtId="0" fontId="3" fillId="24" borderId="0" xfId="0" applyFont="1" applyFill="1"/>
    <xf numFmtId="43" fontId="3" fillId="0" borderId="0" xfId="1" applyFont="1"/>
    <xf numFmtId="43" fontId="3" fillId="24" borderId="0" xfId="1" applyFont="1" applyFill="1"/>
    <xf numFmtId="0" fontId="0" fillId="0" borderId="21" xfId="0" applyBorder="1" applyAlignment="1">
      <alignment horizontal="center"/>
    </xf>
    <xf numFmtId="44" fontId="55" fillId="0" borderId="1" xfId="2" applyFont="1" applyFill="1" applyBorder="1"/>
    <xf numFmtId="44" fontId="55" fillId="0" borderId="1" xfId="2" applyFont="1" applyBorder="1"/>
    <xf numFmtId="44" fontId="55" fillId="25" borderId="1" xfId="2" applyFont="1" applyFill="1" applyBorder="1"/>
    <xf numFmtId="44" fontId="52" fillId="25" borderId="76" xfId="2" applyFont="1" applyFill="1" applyBorder="1" applyAlignment="1">
      <alignment vertical="center" wrapText="1"/>
    </xf>
    <xf numFmtId="44" fontId="52" fillId="25" borderId="76" xfId="0" applyNumberFormat="1" applyFont="1" applyFill="1" applyBorder="1" applyAlignment="1">
      <alignment vertical="center" wrapText="1"/>
    </xf>
    <xf numFmtId="0" fontId="0" fillId="24" borderId="1" xfId="0" applyFill="1" applyBorder="1"/>
    <xf numFmtId="0" fontId="0" fillId="24" borderId="10" xfId="0" applyFill="1" applyBorder="1"/>
    <xf numFmtId="0" fontId="0" fillId="24" borderId="0" xfId="0" applyFill="1"/>
    <xf numFmtId="0" fontId="25" fillId="24" borderId="0" xfId="0" applyFont="1" applyFill="1"/>
    <xf numFmtId="0" fontId="0" fillId="24" borderId="26" xfId="0" applyFill="1" applyBorder="1"/>
    <xf numFmtId="0" fontId="51" fillId="24" borderId="10" xfId="0" applyFont="1" applyFill="1" applyBorder="1"/>
    <xf numFmtId="0" fontId="51" fillId="24" borderId="0" xfId="0" applyFont="1" applyFill="1"/>
    <xf numFmtId="0" fontId="0" fillId="24" borderId="28" xfId="0" applyFill="1" applyBorder="1"/>
    <xf numFmtId="0" fontId="25" fillId="24" borderId="10" xfId="0" applyFont="1" applyFill="1" applyBorder="1"/>
    <xf numFmtId="0" fontId="25" fillId="24" borderId="79" xfId="0" applyFont="1" applyFill="1" applyBorder="1"/>
    <xf numFmtId="0" fontId="25" fillId="24" borderId="80" xfId="0" applyFont="1" applyFill="1" applyBorder="1"/>
    <xf numFmtId="0" fontId="0" fillId="24" borderId="78" xfId="0" applyFill="1" applyBorder="1"/>
    <xf numFmtId="0" fontId="0" fillId="24" borderId="1" xfId="0" applyFill="1" applyBorder="1" applyAlignment="1">
      <alignment wrapText="1"/>
    </xf>
    <xf numFmtId="171" fontId="3" fillId="0" borderId="0" xfId="3" applyNumberFormat="1" applyFont="1" applyProtection="1"/>
    <xf numFmtId="0" fontId="43" fillId="0" borderId="0" xfId="0" applyFont="1"/>
    <xf numFmtId="171" fontId="0" fillId="0" borderId="0" xfId="3" applyNumberFormat="1" applyFont="1"/>
    <xf numFmtId="0" fontId="7" fillId="24" borderId="6" xfId="5" applyFont="1" applyFill="1" applyBorder="1" applyAlignment="1">
      <alignment horizontal="left"/>
    </xf>
    <xf numFmtId="9" fontId="13" fillId="29" borderId="6" xfId="3" applyFont="1" applyFill="1" applyBorder="1" applyAlignment="1" applyProtection="1">
      <alignment horizontal="right" vertical="center" wrapText="1"/>
    </xf>
    <xf numFmtId="44" fontId="13" fillId="29" borderId="7" xfId="2" applyFont="1" applyFill="1" applyBorder="1" applyAlignment="1" applyProtection="1">
      <alignment horizontal="left" vertical="center" wrapText="1"/>
    </xf>
    <xf numFmtId="3" fontId="4" fillId="0" borderId="0" xfId="5" applyNumberFormat="1" applyFont="1"/>
    <xf numFmtId="42" fontId="25" fillId="0" borderId="0" xfId="0" applyNumberFormat="1" applyFont="1" applyAlignment="1">
      <alignment horizontal="center"/>
    </xf>
    <xf numFmtId="9" fontId="13" fillId="0" borderId="6" xfId="3" applyFont="1" applyFill="1" applyBorder="1" applyAlignment="1" applyProtection="1">
      <alignment horizontal="right" vertical="center" wrapText="1"/>
    </xf>
    <xf numFmtId="0" fontId="74" fillId="0" borderId="0" xfId="0" applyFont="1"/>
    <xf numFmtId="0" fontId="44" fillId="0" borderId="1" xfId="0" applyFont="1" applyBorder="1" applyAlignment="1">
      <alignment horizontal="center"/>
    </xf>
    <xf numFmtId="0" fontId="69" fillId="25" borderId="1" xfId="0" applyFont="1" applyFill="1" applyBorder="1" applyAlignment="1">
      <alignment vertical="center" wrapText="1"/>
    </xf>
    <xf numFmtId="0" fontId="69" fillId="25" borderId="1" xfId="0" applyFont="1" applyFill="1" applyBorder="1" applyAlignment="1">
      <alignment horizontal="center" vertical="center" wrapText="1"/>
    </xf>
    <xf numFmtId="0" fontId="69" fillId="0" borderId="1" xfId="0" applyFont="1" applyBorder="1" applyAlignment="1">
      <alignment horizontal="center" vertical="center" wrapText="1"/>
    </xf>
    <xf numFmtId="0" fontId="44" fillId="30" borderId="1" xfId="0" applyFont="1" applyFill="1" applyBorder="1" applyAlignment="1">
      <alignment horizontal="center"/>
    </xf>
    <xf numFmtId="0" fontId="44" fillId="30" borderId="1" xfId="0" applyFont="1" applyFill="1" applyBorder="1" applyAlignment="1">
      <alignment horizontal="left" vertical="center" wrapText="1"/>
    </xf>
    <xf numFmtId="0" fontId="44" fillId="30" borderId="1" xfId="0" applyFont="1" applyFill="1" applyBorder="1" applyAlignment="1">
      <alignment horizontal="center" vertical="center" wrapText="1"/>
    </xf>
    <xf numFmtId="0" fontId="69" fillId="0" borderId="1" xfId="0" applyFont="1" applyBorder="1" applyAlignment="1">
      <alignment horizontal="left" vertical="center" wrapText="1"/>
    </xf>
    <xf numFmtId="0" fontId="71" fillId="0" borderId="1" xfId="0" applyFont="1" applyBorder="1" applyAlignment="1">
      <alignment vertical="top" wrapText="1"/>
    </xf>
    <xf numFmtId="0" fontId="44" fillId="30" borderId="1" xfId="0" applyFont="1" applyFill="1" applyBorder="1" applyAlignment="1">
      <alignment vertical="center" wrapText="1"/>
    </xf>
    <xf numFmtId="0" fontId="69" fillId="0" borderId="1" xfId="0" applyFont="1" applyBorder="1" applyAlignment="1">
      <alignment vertical="center" wrapText="1"/>
    </xf>
    <xf numFmtId="0" fontId="71" fillId="0" borderId="1" xfId="0" applyFont="1" applyBorder="1" applyAlignment="1">
      <alignment horizontal="left" vertical="top" wrapText="1"/>
    </xf>
    <xf numFmtId="0" fontId="69" fillId="0" borderId="1" xfId="0" applyFont="1" applyBorder="1"/>
    <xf numFmtId="0" fontId="44" fillId="30" borderId="1" xfId="0" applyFont="1" applyFill="1" applyBorder="1"/>
    <xf numFmtId="0" fontId="44" fillId="30" borderId="1" xfId="0" applyFont="1" applyFill="1" applyBorder="1" applyAlignment="1">
      <alignment vertical="center"/>
    </xf>
    <xf numFmtId="0" fontId="74" fillId="0" borderId="1" xfId="0" applyFont="1" applyBorder="1"/>
    <xf numFmtId="0" fontId="69" fillId="0" borderId="1" xfId="0" applyFont="1" applyBorder="1" applyAlignment="1">
      <alignment vertical="top" wrapText="1"/>
    </xf>
    <xf numFmtId="0" fontId="44" fillId="32" borderId="1" xfId="0" applyFont="1" applyFill="1" applyBorder="1" applyAlignment="1">
      <alignment horizontal="center"/>
    </xf>
    <xf numFmtId="0" fontId="44" fillId="25" borderId="1" xfId="0" applyFont="1" applyFill="1" applyBorder="1" applyAlignment="1">
      <alignment vertical="center" wrapText="1"/>
    </xf>
    <xf numFmtId="0" fontId="44" fillId="25" borderId="1" xfId="0" applyFont="1" applyFill="1" applyBorder="1" applyAlignment="1">
      <alignment horizontal="center" vertical="center" wrapText="1"/>
    </xf>
    <xf numFmtId="0" fontId="44" fillId="25" borderId="1" xfId="0" applyFont="1" applyFill="1" applyBorder="1" applyAlignment="1">
      <alignment horizontal="left" vertical="center" wrapText="1"/>
    </xf>
    <xf numFmtId="0" fontId="44" fillId="0" borderId="1" xfId="0" quotePrefix="1" applyFont="1" applyBorder="1" applyAlignment="1">
      <alignment horizontal="center"/>
    </xf>
    <xf numFmtId="0" fontId="44" fillId="0" borderId="1" xfId="0" applyFont="1" applyBorder="1" applyAlignment="1">
      <alignment horizontal="center" vertical="center" wrapText="1"/>
    </xf>
    <xf numFmtId="0" fontId="69" fillId="0" borderId="1" xfId="0" applyFont="1" applyBorder="1" applyAlignment="1">
      <alignment vertical="center"/>
    </xf>
    <xf numFmtId="0" fontId="44" fillId="0" borderId="0" xfId="0" applyFont="1" applyAlignment="1">
      <alignment horizontal="center"/>
    </xf>
    <xf numFmtId="0" fontId="70" fillId="0" borderId="0" xfId="6" applyFont="1" applyProtection="1"/>
    <xf numFmtId="0" fontId="70" fillId="0" borderId="0" xfId="6" applyFont="1" applyAlignment="1" applyProtection="1">
      <alignment wrapText="1"/>
    </xf>
    <xf numFmtId="0" fontId="70" fillId="0" borderId="1" xfId="6" applyFont="1" applyFill="1" applyBorder="1" applyAlignment="1" applyProtection="1">
      <alignment vertical="center" wrapText="1"/>
      <protection locked="0"/>
    </xf>
    <xf numFmtId="0" fontId="4" fillId="0" borderId="81" xfId="5" applyFont="1" applyBorder="1"/>
    <xf numFmtId="0" fontId="0" fillId="0" borderId="85" xfId="0" applyBorder="1"/>
    <xf numFmtId="0" fontId="0" fillId="0" borderId="86" xfId="0" applyBorder="1"/>
    <xf numFmtId="0" fontId="55" fillId="0" borderId="87" xfId="0" applyFont="1" applyBorder="1" applyAlignment="1">
      <alignment horizontal="left"/>
    </xf>
    <xf numFmtId="0" fontId="54" fillId="0" borderId="87" xfId="0" applyFont="1" applyBorder="1" applyAlignment="1">
      <alignment horizontal="left"/>
    </xf>
    <xf numFmtId="0" fontId="54" fillId="26" borderId="87" xfId="0" applyFont="1" applyFill="1" applyBorder="1" applyAlignment="1">
      <alignment horizontal="left"/>
    </xf>
    <xf numFmtId="0" fontId="56" fillId="25" borderId="87" xfId="0" applyFont="1" applyFill="1" applyBorder="1" applyAlignment="1">
      <alignment horizontal="center"/>
    </xf>
    <xf numFmtId="0" fontId="54" fillId="0" borderId="87" xfId="0" applyFont="1" applyBorder="1"/>
    <xf numFmtId="0" fontId="56" fillId="0" borderId="87" xfId="0" applyFont="1" applyBorder="1" applyAlignment="1">
      <alignment horizontal="center"/>
    </xf>
    <xf numFmtId="0" fontId="0" fillId="0" borderId="85" xfId="0" applyBorder="1" applyAlignment="1">
      <alignment horizontal="center" wrapText="1"/>
    </xf>
    <xf numFmtId="0" fontId="51" fillId="0" borderId="85" xfId="0" applyFont="1" applyBorder="1"/>
    <xf numFmtId="0" fontId="0" fillId="0" borderId="90" xfId="0" applyBorder="1"/>
    <xf numFmtId="0" fontId="0" fillId="0" borderId="91" xfId="0" applyBorder="1"/>
    <xf numFmtId="0" fontId="0" fillId="0" borderId="92" xfId="0" applyBorder="1"/>
    <xf numFmtId="49" fontId="49" fillId="0" borderId="86" xfId="0" applyNumberFormat="1" applyFont="1" applyBorder="1" applyAlignment="1">
      <alignment horizontal="center"/>
    </xf>
    <xf numFmtId="49" fontId="49" fillId="0" borderId="0" xfId="0" applyNumberFormat="1" applyFont="1"/>
    <xf numFmtId="0" fontId="73" fillId="0" borderId="1" xfId="6" applyFont="1" applyBorder="1" applyAlignment="1" applyProtection="1">
      <alignment horizontal="left" vertical="center" wrapText="1"/>
      <protection locked="0"/>
    </xf>
    <xf numFmtId="0" fontId="73" fillId="0" borderId="1" xfId="6" applyFont="1" applyBorder="1" applyAlignment="1" applyProtection="1">
      <alignment vertical="center" wrapText="1"/>
      <protection locked="0"/>
    </xf>
    <xf numFmtId="0" fontId="73" fillId="0" borderId="1" xfId="6" applyFont="1" applyBorder="1" applyProtection="1">
      <protection locked="0"/>
    </xf>
    <xf numFmtId="0" fontId="73" fillId="0" borderId="1" xfId="6" applyFont="1" applyBorder="1" applyAlignment="1" applyProtection="1">
      <alignment vertical="center"/>
      <protection locked="0"/>
    </xf>
    <xf numFmtId="0" fontId="4" fillId="0" borderId="0" xfId="5" applyFont="1" applyAlignment="1">
      <alignment horizontal="left" vertical="top"/>
    </xf>
    <xf numFmtId="49" fontId="4" fillId="0" borderId="0" xfId="5" applyNumberFormat="1" applyFont="1" applyAlignment="1">
      <alignment horizontal="right"/>
    </xf>
    <xf numFmtId="0" fontId="4" fillId="3" borderId="0" xfId="0" applyFont="1" applyFill="1" applyAlignment="1">
      <alignment horizontal="center" vertical="center"/>
    </xf>
    <xf numFmtId="0" fontId="4" fillId="0" borderId="0" xfId="0" applyFont="1" applyAlignment="1">
      <alignment horizontal="center"/>
    </xf>
    <xf numFmtId="0" fontId="54" fillId="0" borderId="19" xfId="0" applyFont="1" applyBorder="1" applyAlignment="1">
      <alignment horizontal="center"/>
    </xf>
    <xf numFmtId="0" fontId="52" fillId="0" borderId="21" xfId="0" applyFont="1" applyBorder="1" applyAlignment="1">
      <alignment vertical="center" wrapText="1"/>
    </xf>
    <xf numFmtId="0" fontId="52" fillId="0" borderId="78" xfId="0" applyFont="1" applyBorder="1" applyAlignment="1">
      <alignment vertical="center" wrapText="1"/>
    </xf>
    <xf numFmtId="0" fontId="53" fillId="0" borderId="78" xfId="0" applyFont="1" applyBorder="1" applyAlignment="1">
      <alignment vertical="center" wrapText="1"/>
    </xf>
    <xf numFmtId="44" fontId="55" fillId="24" borderId="103" xfId="2" applyFont="1" applyFill="1" applyBorder="1"/>
    <xf numFmtId="49" fontId="7" fillId="22" borderId="1" xfId="5" applyNumberFormat="1" applyFont="1" applyFill="1" applyBorder="1" applyAlignment="1" applyProtection="1">
      <alignment horizontal="center"/>
      <protection locked="0"/>
    </xf>
    <xf numFmtId="172" fontId="7" fillId="22" borderId="14" xfId="5" applyNumberFormat="1" applyFont="1" applyFill="1" applyBorder="1" applyAlignment="1" applyProtection="1">
      <alignment horizontal="center" vertical="top" wrapText="1"/>
      <protection locked="0"/>
    </xf>
    <xf numFmtId="0" fontId="4" fillId="22" borderId="1" xfId="5" applyFont="1" applyFill="1" applyBorder="1" applyAlignment="1">
      <alignment horizontal="right" vertical="top" wrapText="1"/>
    </xf>
    <xf numFmtId="0" fontId="6" fillId="22" borderId="1" xfId="0" applyFont="1" applyFill="1" applyBorder="1" applyProtection="1">
      <protection locked="0"/>
    </xf>
    <xf numFmtId="0" fontId="6" fillId="22" borderId="1" xfId="0" applyFont="1" applyFill="1" applyBorder="1" applyAlignment="1" applyProtection="1">
      <alignment horizontal="center"/>
      <protection locked="0"/>
    </xf>
    <xf numFmtId="0" fontId="4" fillId="0" borderId="2" xfId="9"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39" fillId="0" borderId="0" xfId="0" applyFont="1" applyAlignment="1">
      <alignment horizontal="center"/>
    </xf>
    <xf numFmtId="0" fontId="6" fillId="24" borderId="0" xfId="0" applyFont="1" applyFill="1" applyAlignment="1">
      <alignment horizontal="center"/>
    </xf>
    <xf numFmtId="0" fontId="4" fillId="22" borderId="6" xfId="5" applyFont="1" applyFill="1" applyBorder="1" applyAlignment="1" applyProtection="1">
      <alignment horizontal="center" vertical="center" wrapText="1"/>
      <protection locked="0"/>
    </xf>
    <xf numFmtId="0" fontId="4" fillId="22" borderId="1" xfId="5" applyFont="1" applyFill="1" applyBorder="1" applyAlignment="1" applyProtection="1">
      <alignment horizontal="center" vertical="center" wrapText="1"/>
      <protection locked="0"/>
    </xf>
    <xf numFmtId="0" fontId="4" fillId="22" borderId="15" xfId="5" applyFont="1" applyFill="1" applyBorder="1" applyAlignment="1" applyProtection="1">
      <alignment horizontal="center" vertical="center"/>
      <protection locked="0"/>
    </xf>
    <xf numFmtId="0" fontId="4" fillId="22" borderId="1" xfId="5" applyFont="1" applyFill="1" applyBorder="1" applyAlignment="1" applyProtection="1">
      <alignment horizontal="center" vertical="center"/>
      <protection locked="0"/>
    </xf>
    <xf numFmtId="0" fontId="4" fillId="22" borderId="1" xfId="5" applyFont="1" applyFill="1" applyBorder="1" applyAlignment="1" applyProtection="1">
      <alignment horizontal="center" wrapText="1"/>
      <protection locked="0"/>
    </xf>
    <xf numFmtId="165" fontId="3" fillId="22" borderId="1" xfId="2" applyNumberFormat="1" applyFont="1" applyFill="1" applyBorder="1" applyAlignment="1" applyProtection="1">
      <alignment horizontal="center"/>
      <protection locked="0"/>
    </xf>
    <xf numFmtId="165" fontId="3" fillId="22" borderId="1" xfId="2" applyNumberFormat="1" applyFont="1" applyFill="1" applyBorder="1" applyAlignment="1" applyProtection="1">
      <alignment horizontal="right"/>
      <protection locked="0"/>
    </xf>
    <xf numFmtId="0" fontId="3" fillId="22" borderId="1" xfId="5" applyFill="1" applyBorder="1" applyProtection="1">
      <protection locked="0"/>
    </xf>
    <xf numFmtId="10" fontId="3" fillId="22" borderId="1" xfId="3" applyNumberFormat="1" applyFont="1" applyFill="1" applyBorder="1" applyAlignment="1" applyProtection="1">
      <alignment horizontal="center"/>
      <protection locked="0"/>
    </xf>
    <xf numFmtId="1" fontId="3" fillId="22" borderId="1" xfId="2" applyNumberFormat="1" applyFont="1" applyFill="1" applyBorder="1" applyAlignment="1" applyProtection="1">
      <alignment horizontal="center"/>
      <protection locked="0"/>
    </xf>
    <xf numFmtId="166" fontId="14" fillId="22" borderId="1" xfId="1" applyNumberFormat="1" applyFont="1" applyFill="1" applyBorder="1" applyAlignment="1" applyProtection="1">
      <alignment horizontal="right"/>
      <protection locked="0"/>
    </xf>
    <xf numFmtId="0" fontId="3" fillId="22" borderId="1" xfId="2" applyNumberFormat="1" applyFont="1" applyFill="1" applyBorder="1" applyAlignment="1" applyProtection="1">
      <protection locked="0"/>
    </xf>
    <xf numFmtId="42" fontId="3" fillId="22" borderId="1" xfId="2" applyNumberFormat="1" applyFont="1" applyFill="1" applyBorder="1" applyAlignment="1" applyProtection="1">
      <alignment horizontal="right"/>
      <protection locked="0"/>
    </xf>
    <xf numFmtId="10" fontId="3" fillId="22" borderId="1" xfId="3" applyNumberFormat="1" applyFont="1" applyFill="1" applyBorder="1" applyAlignment="1" applyProtection="1">
      <alignment horizontal="right"/>
      <protection locked="0"/>
    </xf>
    <xf numFmtId="1" fontId="3" fillId="22" borderId="1" xfId="2" applyNumberFormat="1" applyFont="1" applyFill="1" applyBorder="1" applyAlignment="1" applyProtection="1">
      <alignment horizontal="right"/>
      <protection locked="0"/>
    </xf>
    <xf numFmtId="9" fontId="3" fillId="22" borderId="1" xfId="3" applyFont="1" applyFill="1" applyBorder="1" applyAlignment="1" applyProtection="1">
      <alignment horizontal="right"/>
      <protection locked="0"/>
    </xf>
    <xf numFmtId="0" fontId="3" fillId="22" borderId="2" xfId="2" applyNumberFormat="1" applyFont="1" applyFill="1" applyBorder="1" applyAlignment="1" applyProtection="1">
      <protection locked="0"/>
    </xf>
    <xf numFmtId="42" fontId="13" fillId="22" borderId="1" xfId="2" applyNumberFormat="1" applyFont="1" applyFill="1" applyBorder="1" applyAlignment="1" applyProtection="1">
      <alignment horizontal="left" vertical="center" wrapText="1"/>
      <protection locked="0"/>
    </xf>
    <xf numFmtId="42" fontId="13" fillId="22" borderId="1" xfId="2" applyNumberFormat="1" applyFont="1" applyFill="1" applyBorder="1" applyAlignment="1" applyProtection="1">
      <alignment horizontal="center" vertical="center" wrapText="1"/>
      <protection locked="0"/>
    </xf>
    <xf numFmtId="0" fontId="13" fillId="22" borderId="1" xfId="4" applyFont="1" applyFill="1" applyBorder="1" applyAlignment="1" applyProtection="1">
      <alignment horizontal="left" vertical="top" wrapText="1"/>
      <protection locked="0"/>
    </xf>
    <xf numFmtId="0" fontId="0" fillId="22" borderId="0" xfId="0" applyFill="1"/>
    <xf numFmtId="44" fontId="55" fillId="22" borderId="4" xfId="2" applyFont="1" applyFill="1" applyBorder="1" applyProtection="1">
      <protection locked="0"/>
    </xf>
    <xf numFmtId="44" fontId="55" fillId="22" borderId="101" xfId="2" applyFont="1" applyFill="1" applyBorder="1" applyProtection="1">
      <protection locked="0"/>
    </xf>
    <xf numFmtId="44" fontId="55" fillId="22" borderId="1" xfId="2" applyFont="1" applyFill="1" applyBorder="1" applyProtection="1">
      <protection locked="0"/>
    </xf>
    <xf numFmtId="44" fontId="55" fillId="22" borderId="102" xfId="2" applyFont="1" applyFill="1" applyBorder="1" applyProtection="1">
      <protection locked="0"/>
    </xf>
    <xf numFmtId="44" fontId="0" fillId="22" borderId="1" xfId="2" applyFont="1" applyFill="1" applyBorder="1" applyProtection="1">
      <protection locked="0"/>
    </xf>
    <xf numFmtId="166" fontId="4" fillId="22" borderId="1" xfId="1" applyNumberFormat="1" applyFont="1" applyFill="1" applyBorder="1" applyProtection="1">
      <protection locked="0"/>
    </xf>
    <xf numFmtId="42" fontId="13" fillId="22" borderId="1" xfId="0" applyNumberFormat="1" applyFont="1" applyFill="1" applyBorder="1" applyAlignment="1" applyProtection="1">
      <alignment horizontal="center" vertical="center"/>
      <protection locked="0"/>
    </xf>
    <xf numFmtId="9" fontId="13" fillId="22" borderId="1" xfId="3" applyFont="1" applyFill="1" applyBorder="1" applyAlignment="1" applyProtection="1">
      <alignment horizontal="center" vertical="center"/>
      <protection locked="0"/>
    </xf>
    <xf numFmtId="49" fontId="7" fillId="0" borderId="0" xfId="5" applyNumberFormat="1" applyFont="1" applyAlignment="1">
      <alignment horizontal="center"/>
    </xf>
    <xf numFmtId="0" fontId="77" fillId="9" borderId="0" xfId="0" applyFont="1" applyFill="1" applyAlignment="1">
      <alignment horizontal="left" vertical="center" indent="2"/>
    </xf>
    <xf numFmtId="0" fontId="6" fillId="9" borderId="0" xfId="0" applyFont="1" applyFill="1" applyAlignment="1">
      <alignment horizontal="left" vertical="center" indent="2"/>
    </xf>
    <xf numFmtId="0" fontId="61" fillId="9" borderId="0" xfId="0" applyFont="1" applyFill="1" applyAlignment="1">
      <alignment horizontal="left" vertical="center" indent="2"/>
    </xf>
    <xf numFmtId="0" fontId="34" fillId="9" borderId="0" xfId="0" applyFont="1" applyFill="1" applyAlignment="1">
      <alignment horizontal="left" vertical="center" wrapText="1"/>
    </xf>
    <xf numFmtId="0" fontId="34" fillId="9" borderId="0" xfId="0" applyFont="1" applyFill="1" applyAlignment="1">
      <alignment horizontal="left" vertical="center" indent="2"/>
    </xf>
    <xf numFmtId="0" fontId="78" fillId="9" borderId="1" xfId="0" applyFont="1" applyFill="1" applyBorder="1" applyAlignment="1">
      <alignment horizontal="left" vertical="center" indent="2"/>
    </xf>
    <xf numFmtId="0" fontId="62" fillId="25" borderId="39" xfId="0" applyFont="1" applyFill="1" applyBorder="1" applyAlignment="1">
      <alignment horizontal="left" vertical="center" wrapText="1" indent="2"/>
    </xf>
    <xf numFmtId="49" fontId="34" fillId="9" borderId="0" xfId="0" applyNumberFormat="1" applyFont="1" applyFill="1" applyAlignment="1">
      <alignment horizontal="left" vertical="center" indent="2"/>
    </xf>
    <xf numFmtId="49" fontId="34" fillId="9" borderId="0" xfId="0" applyNumberFormat="1" applyFont="1" applyFill="1" applyAlignment="1">
      <alignment horizontal="left" vertical="center" wrapText="1"/>
    </xf>
    <xf numFmtId="0" fontId="82" fillId="24" borderId="106" xfId="0" applyFont="1" applyFill="1" applyBorder="1" applyAlignment="1">
      <alignment horizontal="center" vertical="center" wrapText="1"/>
    </xf>
    <xf numFmtId="0" fontId="82" fillId="24" borderId="103" xfId="0" applyFont="1" applyFill="1" applyBorder="1" applyAlignment="1">
      <alignment horizontal="center" vertical="center" wrapText="1"/>
    </xf>
    <xf numFmtId="0" fontId="4" fillId="9" borderId="0" xfId="0" applyFont="1" applyFill="1" applyAlignment="1">
      <alignment horizontal="left" vertical="center" wrapText="1"/>
    </xf>
    <xf numFmtId="0" fontId="62" fillId="25" borderId="38" xfId="0" applyFont="1" applyFill="1" applyBorder="1" applyAlignment="1">
      <alignment horizontal="left" vertical="center" wrapText="1" indent="2"/>
    </xf>
    <xf numFmtId="44" fontId="35" fillId="29" borderId="37" xfId="2" applyFont="1" applyFill="1" applyBorder="1" applyAlignment="1" applyProtection="1">
      <alignment vertical="center" wrapText="1"/>
    </xf>
    <xf numFmtId="44" fontId="34" fillId="9" borderId="0" xfId="0" applyNumberFormat="1" applyFont="1" applyFill="1" applyAlignment="1">
      <alignment horizontal="left" vertical="center" wrapText="1"/>
    </xf>
    <xf numFmtId="0" fontId="62" fillId="25" borderId="104" xfId="0" applyFont="1" applyFill="1" applyBorder="1" applyAlignment="1">
      <alignment horizontal="left" vertical="center" wrapText="1" indent="2"/>
    </xf>
    <xf numFmtId="0" fontId="62" fillId="25" borderId="72" xfId="0" applyFont="1" applyFill="1" applyBorder="1" applyAlignment="1">
      <alignment horizontal="left" vertical="center" wrapText="1" indent="2"/>
    </xf>
    <xf numFmtId="0" fontId="35" fillId="29" borderId="38" xfId="7" applyNumberFormat="1" applyFont="1" applyFill="1" applyBorder="1" applyAlignment="1" applyProtection="1">
      <alignment horizontal="left" vertical="center"/>
    </xf>
    <xf numFmtId="0" fontId="61" fillId="25" borderId="72" xfId="0" applyFont="1" applyFill="1" applyBorder="1" applyAlignment="1">
      <alignment horizontal="left" vertical="center" indent="2"/>
    </xf>
    <xf numFmtId="9" fontId="35" fillId="29" borderId="38" xfId="7" applyNumberFormat="1" applyFont="1" applyFill="1" applyBorder="1" applyAlignment="1" applyProtection="1">
      <alignment horizontal="left" vertical="center"/>
    </xf>
    <xf numFmtId="0" fontId="61" fillId="25" borderId="0" xfId="0" applyFont="1" applyFill="1" applyAlignment="1">
      <alignment horizontal="left" vertical="center" indent="2"/>
    </xf>
    <xf numFmtId="0" fontId="62" fillId="25" borderId="105" xfId="0" applyFont="1" applyFill="1" applyBorder="1" applyAlignment="1">
      <alignment horizontal="left" vertical="center" wrapText="1" indent="2"/>
    </xf>
    <xf numFmtId="0" fontId="78" fillId="9" borderId="0" xfId="0" applyFont="1" applyFill="1" applyAlignment="1">
      <alignment horizontal="left" vertical="center" indent="2"/>
    </xf>
    <xf numFmtId="0" fontId="78" fillId="9" borderId="0" xfId="0" applyFont="1" applyFill="1" applyAlignment="1">
      <alignment horizontal="left" indent="2"/>
    </xf>
    <xf numFmtId="0" fontId="36" fillId="15" borderId="47" xfId="0" applyFont="1" applyFill="1" applyBorder="1" applyAlignment="1">
      <alignment horizontal="center" vertical="center"/>
    </xf>
    <xf numFmtId="9" fontId="36" fillId="15" borderId="46" xfId="3" applyFont="1" applyFill="1" applyBorder="1" applyAlignment="1" applyProtection="1">
      <alignment horizontal="center" vertical="center"/>
    </xf>
    <xf numFmtId="9" fontId="36" fillId="15" borderId="46" xfId="0" applyNumberFormat="1" applyFont="1" applyFill="1" applyBorder="1" applyAlignment="1">
      <alignment horizontal="center" vertical="center"/>
    </xf>
    <xf numFmtId="0" fontId="36" fillId="15" borderId="46" xfId="0" applyFont="1" applyFill="1" applyBorder="1" applyAlignment="1">
      <alignment horizontal="center" vertical="center"/>
    </xf>
    <xf numFmtId="0" fontId="34" fillId="9" borderId="0" xfId="0" applyFont="1" applyFill="1" applyAlignment="1">
      <alignment horizontal="left" indent="2"/>
    </xf>
    <xf numFmtId="0" fontId="34" fillId="9" borderId="0" xfId="0" applyFont="1" applyFill="1" applyAlignment="1">
      <alignment horizontal="left" wrapText="1"/>
    </xf>
    <xf numFmtId="0" fontId="6" fillId="9" borderId="0" xfId="0" applyFont="1" applyFill="1" applyAlignment="1">
      <alignment horizontal="left" indent="2"/>
    </xf>
    <xf numFmtId="0" fontId="35" fillId="9" borderId="38" xfId="0" applyFont="1" applyFill="1" applyBorder="1" applyAlignment="1">
      <alignment horizontal="center" vertical="center" wrapText="1"/>
    </xf>
    <xf numFmtId="0" fontId="35" fillId="29" borderId="52" xfId="0" applyFont="1" applyFill="1" applyBorder="1" applyAlignment="1">
      <alignment horizontal="center" vertical="center" wrapText="1"/>
    </xf>
    <xf numFmtId="0" fontId="35" fillId="29" borderId="37" xfId="0" applyFont="1" applyFill="1" applyBorder="1" applyAlignment="1">
      <alignment horizontal="center" vertical="center" wrapText="1"/>
    </xf>
    <xf numFmtId="0" fontId="38" fillId="5" borderId="57" xfId="0" applyFont="1" applyFill="1" applyBorder="1" applyAlignment="1">
      <alignment horizontal="center" vertical="center"/>
    </xf>
    <xf numFmtId="0" fontId="6" fillId="5" borderId="48" xfId="0" applyFont="1" applyFill="1" applyBorder="1" applyAlignment="1">
      <alignment horizontal="center" vertical="center"/>
    </xf>
    <xf numFmtId="0" fontId="41" fillId="16" borderId="62" xfId="0" applyFont="1" applyFill="1" applyBorder="1" applyAlignment="1">
      <alignment horizontal="center" vertical="center"/>
    </xf>
    <xf numFmtId="0" fontId="41" fillId="16" borderId="63" xfId="0" applyFont="1" applyFill="1" applyBorder="1" applyAlignment="1">
      <alignment horizontal="center" vertical="center" wrapText="1"/>
    </xf>
    <xf numFmtId="0" fontId="34" fillId="9" borderId="1" xfId="0" applyFont="1" applyFill="1" applyBorder="1" applyAlignment="1">
      <alignment horizontal="left" vertical="center" indent="2"/>
    </xf>
    <xf numFmtId="0" fontId="35" fillId="29" borderId="65" xfId="0" applyFont="1" applyFill="1" applyBorder="1" applyAlignment="1">
      <alignment horizontal="center" vertical="center" wrapText="1"/>
    </xf>
    <xf numFmtId="0" fontId="78" fillId="9" borderId="0" xfId="0" applyFont="1" applyFill="1" applyAlignment="1">
      <alignment horizontal="center" vertical="center"/>
    </xf>
    <xf numFmtId="0" fontId="64" fillId="17" borderId="69" xfId="0" applyFont="1" applyFill="1" applyBorder="1" applyAlignment="1">
      <alignment horizontal="center" vertical="center" wrapText="1"/>
    </xf>
    <xf numFmtId="0" fontId="41" fillId="17" borderId="0" xfId="0" applyFont="1" applyFill="1" applyAlignment="1">
      <alignment horizontal="center" vertical="center" wrapText="1"/>
    </xf>
    <xf numFmtId="0" fontId="41" fillId="17" borderId="68" xfId="0" applyFont="1" applyFill="1" applyBorder="1" applyAlignment="1">
      <alignment horizontal="center" vertical="center" wrapText="1"/>
    </xf>
    <xf numFmtId="0" fontId="4" fillId="9" borderId="0" xfId="0" applyFont="1" applyFill="1" applyAlignment="1">
      <alignment horizontal="center" vertical="center" wrapText="1"/>
    </xf>
    <xf numFmtId="0" fontId="34" fillId="9" borderId="0" xfId="0" applyFont="1" applyFill="1" applyAlignment="1">
      <alignment horizontal="center" vertical="center"/>
    </xf>
    <xf numFmtId="0" fontId="6" fillId="9" borderId="0" xfId="0" applyFont="1" applyFill="1" applyAlignment="1">
      <alignment horizontal="center" vertical="center"/>
    </xf>
    <xf numFmtId="0" fontId="62" fillId="9" borderId="1" xfId="0" applyFont="1" applyFill="1" applyBorder="1" applyAlignment="1">
      <alignment horizontal="center" vertical="center" wrapText="1"/>
    </xf>
    <xf numFmtId="0" fontId="35" fillId="24"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0" fillId="0" borderId="0" xfId="0" applyAlignment="1">
      <alignment horizontal="center" vertical="center"/>
    </xf>
    <xf numFmtId="0" fontId="35" fillId="0" borderId="1" xfId="0" applyFont="1" applyBorder="1" applyAlignment="1">
      <alignment horizontal="center" vertical="center" wrapText="1"/>
    </xf>
    <xf numFmtId="0" fontId="34" fillId="3" borderId="0" xfId="0" applyFont="1" applyFill="1" applyAlignment="1">
      <alignment horizontal="left" vertical="center" indent="2"/>
    </xf>
    <xf numFmtId="0" fontId="62" fillId="9" borderId="0" xfId="0" applyFont="1" applyFill="1" applyAlignment="1">
      <alignment horizontal="center" vertical="center" wrapText="1"/>
    </xf>
    <xf numFmtId="0" fontId="35" fillId="18" borderId="0" xfId="0" applyFont="1" applyFill="1" applyAlignment="1">
      <alignment horizontal="left" vertical="center" wrapText="1" indent="2"/>
    </xf>
    <xf numFmtId="0" fontId="78" fillId="0" borderId="0" xfId="0" applyFont="1" applyAlignment="1">
      <alignment horizontal="left" vertical="center" indent="2"/>
    </xf>
    <xf numFmtId="0" fontId="62" fillId="0" borderId="0" xfId="0" applyFont="1" applyAlignment="1">
      <alignment horizontal="center" vertical="center" wrapText="1"/>
    </xf>
    <xf numFmtId="0" fontId="6" fillId="0" borderId="0" xfId="0" applyFont="1" applyAlignment="1">
      <alignment horizontal="center" vertical="center"/>
    </xf>
    <xf numFmtId="0" fontId="35" fillId="0" borderId="0" xfId="0" applyFont="1" applyAlignment="1">
      <alignment horizontal="left" vertical="center" wrapText="1" indent="2"/>
    </xf>
    <xf numFmtId="0" fontId="34" fillId="0" borderId="0" xfId="0" applyFont="1" applyAlignment="1">
      <alignment horizontal="left" vertical="center" indent="2"/>
    </xf>
    <xf numFmtId="0" fontId="4" fillId="0" borderId="0" xfId="0" applyFont="1" applyAlignment="1">
      <alignment horizontal="left" vertical="center" wrapText="1"/>
    </xf>
    <xf numFmtId="0" fontId="6" fillId="0" borderId="0" xfId="0" applyFont="1" applyAlignment="1">
      <alignment horizontal="left" vertical="center" indent="2"/>
    </xf>
    <xf numFmtId="0" fontId="35" fillId="0" borderId="0" xfId="0" applyFont="1" applyAlignment="1">
      <alignment horizontal="center" vertical="center" wrapText="1"/>
    </xf>
    <xf numFmtId="0" fontId="65" fillId="17" borderId="66" xfId="0" applyFont="1" applyFill="1" applyBorder="1" applyAlignment="1">
      <alignment horizontal="center" vertical="center" wrapText="1"/>
    </xf>
    <xf numFmtId="0" fontId="42" fillId="17" borderId="67" xfId="0" applyFont="1" applyFill="1" applyBorder="1" applyAlignment="1">
      <alignment horizontal="left" vertical="center" wrapText="1" indent="2"/>
    </xf>
    <xf numFmtId="0" fontId="42" fillId="17" borderId="68" xfId="0" applyFont="1" applyFill="1" applyBorder="1" applyAlignment="1">
      <alignment horizontal="center" vertical="center" wrapText="1"/>
    </xf>
    <xf numFmtId="0" fontId="42" fillId="17" borderId="68" xfId="0" applyFont="1" applyFill="1" applyBorder="1" applyAlignment="1">
      <alignment horizontal="left" vertical="center" wrapText="1" indent="2"/>
    </xf>
    <xf numFmtId="0" fontId="62" fillId="33" borderId="1" xfId="0" applyFont="1" applyFill="1" applyBorder="1" applyAlignment="1">
      <alignment horizontal="center" vertical="center" wrapText="1"/>
    </xf>
    <xf numFmtId="0" fontId="34" fillId="33" borderId="1" xfId="0" applyFont="1" applyFill="1" applyBorder="1" applyAlignment="1">
      <alignment horizontal="left" vertical="center" indent="2"/>
    </xf>
    <xf numFmtId="0" fontId="4" fillId="33" borderId="1" xfId="0" applyFont="1" applyFill="1" applyBorder="1" applyAlignment="1">
      <alignment horizontal="left" vertical="center" wrapText="1"/>
    </xf>
    <xf numFmtId="0" fontId="4" fillId="33" borderId="1" xfId="0" applyFont="1" applyFill="1" applyBorder="1" applyAlignment="1">
      <alignment horizontal="left" vertical="center" indent="2"/>
    </xf>
    <xf numFmtId="0" fontId="62" fillId="27" borderId="1" xfId="0" applyFont="1" applyFill="1" applyBorder="1" applyAlignment="1">
      <alignment horizontal="center" vertical="center" wrapText="1"/>
    </xf>
    <xf numFmtId="0" fontId="34" fillId="27" borderId="1" xfId="0" applyFont="1" applyFill="1" applyBorder="1" applyAlignment="1">
      <alignment horizontal="left" vertical="center" indent="2"/>
    </xf>
    <xf numFmtId="0" fontId="4" fillId="27" borderId="1" xfId="0" applyFont="1" applyFill="1" applyBorder="1" applyAlignment="1">
      <alignment horizontal="left" vertical="center" wrapText="1"/>
    </xf>
    <xf numFmtId="0" fontId="6" fillId="27" borderId="1" xfId="0" applyFont="1" applyFill="1" applyBorder="1" applyAlignment="1">
      <alignment horizontal="left" vertical="center" indent="2"/>
    </xf>
    <xf numFmtId="9" fontId="34" fillId="9" borderId="1" xfId="0" applyNumberFormat="1" applyFont="1" applyFill="1" applyBorder="1" applyAlignment="1">
      <alignment horizontal="left" vertical="center" indent="2"/>
    </xf>
    <xf numFmtId="10" fontId="34" fillId="9" borderId="1" xfId="0" applyNumberFormat="1" applyFont="1" applyFill="1" applyBorder="1" applyAlignment="1">
      <alignment horizontal="left" vertical="center" indent="2"/>
    </xf>
    <xf numFmtId="0" fontId="62" fillId="34" borderId="1" xfId="0" applyFont="1" applyFill="1" applyBorder="1" applyAlignment="1">
      <alignment horizontal="center" vertical="center" wrapText="1"/>
    </xf>
    <xf numFmtId="0" fontId="34" fillId="34" borderId="1" xfId="0" applyFont="1" applyFill="1" applyBorder="1" applyAlignment="1">
      <alignment horizontal="left" vertical="center" indent="2"/>
    </xf>
    <xf numFmtId="0" fontId="4" fillId="34" borderId="1" xfId="0" applyFont="1" applyFill="1" applyBorder="1" applyAlignment="1">
      <alignment horizontal="left" vertical="center" wrapText="1"/>
    </xf>
    <xf numFmtId="0" fontId="6" fillId="34" borderId="1" xfId="0" applyFont="1" applyFill="1" applyBorder="1" applyAlignment="1">
      <alignment horizontal="left" vertical="center" indent="2"/>
    </xf>
    <xf numFmtId="0" fontId="6" fillId="9" borderId="1" xfId="0" applyFont="1" applyFill="1" applyBorder="1" applyAlignment="1">
      <alignment horizontal="left" vertical="center" wrapText="1" indent="2"/>
    </xf>
    <xf numFmtId="0" fontId="34" fillId="9" borderId="1" xfId="0" applyFont="1" applyFill="1" applyBorder="1" applyAlignment="1">
      <alignment horizontal="left" vertical="center" wrapText="1"/>
    </xf>
    <xf numFmtId="0" fontId="62" fillId="10" borderId="1" xfId="0" applyFont="1" applyFill="1" applyBorder="1" applyAlignment="1">
      <alignment horizontal="center" vertical="center" wrapText="1"/>
    </xf>
    <xf numFmtId="0" fontId="34" fillId="10" borderId="1" xfId="0" applyFont="1" applyFill="1" applyBorder="1" applyAlignment="1">
      <alignment horizontal="left" vertical="center" indent="2"/>
    </xf>
    <xf numFmtId="0" fontId="4" fillId="10" borderId="1" xfId="0" applyFont="1" applyFill="1" applyBorder="1" applyAlignment="1">
      <alignment horizontal="left" vertical="center" wrapText="1"/>
    </xf>
    <xf numFmtId="0" fontId="6" fillId="10" borderId="1" xfId="0" applyFont="1" applyFill="1" applyBorder="1" applyAlignment="1">
      <alignment horizontal="left" vertical="center" indent="2"/>
    </xf>
    <xf numFmtId="9" fontId="34" fillId="9" borderId="0" xfId="0" applyNumberFormat="1" applyFont="1" applyFill="1" applyAlignment="1">
      <alignment horizontal="left" vertical="center" indent="2"/>
    </xf>
    <xf numFmtId="0" fontId="34" fillId="3" borderId="1" xfId="0" applyFont="1" applyFill="1" applyBorder="1" applyAlignment="1">
      <alignment horizontal="left" vertical="center" wrapText="1" indent="2"/>
    </xf>
    <xf numFmtId="0" fontId="34" fillId="3" borderId="1" xfId="0" applyFont="1" applyFill="1" applyBorder="1" applyAlignment="1">
      <alignment horizontal="left" vertical="center" indent="2"/>
    </xf>
    <xf numFmtId="43" fontId="34" fillId="9" borderId="1" xfId="1" applyFont="1" applyFill="1" applyBorder="1" applyAlignment="1" applyProtection="1">
      <alignment horizontal="left" vertical="center" indent="2"/>
    </xf>
    <xf numFmtId="0" fontId="62" fillId="11" borderId="1" xfId="0" applyFont="1" applyFill="1" applyBorder="1" applyAlignment="1">
      <alignment horizontal="center" vertical="center" wrapText="1"/>
    </xf>
    <xf numFmtId="0" fontId="34" fillId="11" borderId="1" xfId="0" applyFont="1" applyFill="1" applyBorder="1" applyAlignment="1">
      <alignment horizontal="left" vertical="center" indent="2"/>
    </xf>
    <xf numFmtId="0" fontId="4" fillId="11" borderId="1" xfId="0" applyFont="1" applyFill="1" applyBorder="1" applyAlignment="1">
      <alignment horizontal="left" vertical="center" wrapText="1"/>
    </xf>
    <xf numFmtId="0" fontId="6" fillId="33" borderId="1" xfId="0" applyFont="1" applyFill="1" applyBorder="1" applyAlignment="1">
      <alignment horizontal="left" vertical="center" indent="2"/>
    </xf>
    <xf numFmtId="0" fontId="34" fillId="9" borderId="1" xfId="0" applyFont="1" applyFill="1" applyBorder="1" applyAlignment="1">
      <alignment horizontal="left" vertical="center" wrapText="1" indent="2"/>
    </xf>
    <xf numFmtId="0" fontId="63" fillId="9" borderId="0" xfId="0" applyFont="1" applyFill="1" applyAlignment="1">
      <alignment horizontal="left" vertical="center" indent="2"/>
    </xf>
    <xf numFmtId="0" fontId="40" fillId="3" borderId="0" xfId="0" applyFont="1" applyFill="1" applyAlignment="1">
      <alignment horizontal="left" vertical="center" indent="2"/>
    </xf>
    <xf numFmtId="9" fontId="34" fillId="9" borderId="1" xfId="3" applyFont="1" applyFill="1" applyBorder="1" applyAlignment="1" applyProtection="1">
      <alignment horizontal="left" vertical="center" wrapText="1"/>
    </xf>
    <xf numFmtId="2" fontId="34" fillId="9" borderId="1" xfId="0" applyNumberFormat="1" applyFont="1" applyFill="1" applyBorder="1" applyAlignment="1">
      <alignment horizontal="left" vertical="center" indent="2"/>
    </xf>
    <xf numFmtId="0" fontId="40" fillId="3" borderId="0" xfId="0" applyFont="1" applyFill="1" applyAlignment="1">
      <alignment horizontal="left" vertical="center" wrapText="1" indent="2"/>
    </xf>
    <xf numFmtId="0" fontId="80" fillId="33" borderId="0" xfId="0" applyFont="1" applyFill="1" applyAlignment="1">
      <alignment horizontal="left" vertical="center" indent="2"/>
    </xf>
    <xf numFmtId="0" fontId="81" fillId="33" borderId="0" xfId="0" applyFont="1" applyFill="1" applyAlignment="1">
      <alignment horizontal="left" vertical="center" indent="2"/>
    </xf>
    <xf numFmtId="0" fontId="82" fillId="33" borderId="0" xfId="0" applyFont="1" applyFill="1" applyAlignment="1">
      <alignment horizontal="left" vertical="center" indent="2"/>
    </xf>
    <xf numFmtId="0" fontId="43" fillId="33" borderId="0" xfId="0" applyFont="1" applyFill="1" applyAlignment="1">
      <alignment horizontal="left" vertical="center" indent="2"/>
    </xf>
    <xf numFmtId="9" fontId="34" fillId="9" borderId="0" xfId="3" applyFont="1" applyFill="1" applyBorder="1" applyAlignment="1" applyProtection="1">
      <alignment horizontal="left" vertical="center" indent="2"/>
    </xf>
    <xf numFmtId="0" fontId="80" fillId="27" borderId="0" xfId="0" applyFont="1" applyFill="1" applyAlignment="1">
      <alignment horizontal="left" vertical="center" indent="2"/>
    </xf>
    <xf numFmtId="0" fontId="81" fillId="27" borderId="0" xfId="0" applyFont="1" applyFill="1" applyAlignment="1">
      <alignment horizontal="left" vertical="center" indent="2"/>
    </xf>
    <xf numFmtId="0" fontId="82" fillId="27" borderId="0" xfId="0" applyFont="1" applyFill="1" applyAlignment="1">
      <alignment horizontal="left" vertical="center" indent="2"/>
    </xf>
    <xf numFmtId="0" fontId="43" fillId="27" borderId="0" xfId="0" applyFont="1" applyFill="1" applyAlignment="1">
      <alignment horizontal="left" vertical="center" indent="2"/>
    </xf>
    <xf numFmtId="10" fontId="34" fillId="9" borderId="0" xfId="3" applyNumberFormat="1" applyFont="1" applyFill="1" applyBorder="1" applyAlignment="1" applyProtection="1">
      <alignment horizontal="left" vertical="center" indent="2"/>
    </xf>
    <xf numFmtId="10" fontId="34" fillId="9" borderId="1" xfId="3" applyNumberFormat="1" applyFont="1" applyFill="1" applyBorder="1" applyAlignment="1" applyProtection="1">
      <alignment horizontal="left" vertical="center" wrapText="1"/>
    </xf>
    <xf numFmtId="0" fontId="43" fillId="34" borderId="0" xfId="0" applyFont="1" applyFill="1" applyAlignment="1">
      <alignment horizontal="left" vertical="center" indent="2"/>
    </xf>
    <xf numFmtId="0" fontId="80" fillId="10" borderId="0" xfId="0" applyFont="1" applyFill="1" applyAlignment="1">
      <alignment horizontal="left" vertical="center" indent="2"/>
    </xf>
    <xf numFmtId="0" fontId="81" fillId="10" borderId="0" xfId="0" applyFont="1" applyFill="1" applyAlignment="1">
      <alignment horizontal="left" vertical="center" indent="2"/>
    </xf>
    <xf numFmtId="0" fontId="82" fillId="10" borderId="0" xfId="0" applyFont="1" applyFill="1" applyAlignment="1">
      <alignment horizontal="left" vertical="center" indent="2"/>
    </xf>
    <xf numFmtId="0" fontId="43" fillId="10" borderId="0" xfId="0" applyFont="1" applyFill="1" applyAlignment="1">
      <alignment horizontal="left" vertical="center" indent="2"/>
    </xf>
    <xf numFmtId="10" fontId="34" fillId="9" borderId="0" xfId="3" applyNumberFormat="1" applyFont="1" applyFill="1" applyBorder="1" applyAlignment="1" applyProtection="1">
      <alignment horizontal="left" vertical="center"/>
    </xf>
    <xf numFmtId="0" fontId="80" fillId="11" borderId="0" xfId="0" applyFont="1" applyFill="1" applyAlignment="1">
      <alignment horizontal="left" vertical="center" indent="2"/>
    </xf>
    <xf numFmtId="0" fontId="81" fillId="11" borderId="0" xfId="0" applyFont="1" applyFill="1" applyAlignment="1">
      <alignment horizontal="left" vertical="center" indent="2"/>
    </xf>
    <xf numFmtId="0" fontId="82" fillId="11" borderId="0" xfId="0" applyFont="1" applyFill="1" applyAlignment="1">
      <alignment horizontal="left" vertical="center" indent="2"/>
    </xf>
    <xf numFmtId="0" fontId="43" fillId="11" borderId="0" xfId="0" applyFont="1" applyFill="1" applyAlignment="1">
      <alignment horizontal="left" vertical="center" indent="2"/>
    </xf>
    <xf numFmtId="0" fontId="29" fillId="3" borderId="0" xfId="0" applyFont="1" applyFill="1" applyAlignment="1">
      <alignment horizontal="left" vertical="center" indent="2"/>
    </xf>
    <xf numFmtId="0" fontId="80" fillId="3" borderId="0" xfId="0" applyFont="1" applyFill="1" applyAlignment="1">
      <alignment horizontal="left" vertical="center" indent="2"/>
    </xf>
    <xf numFmtId="0" fontId="80" fillId="24" borderId="0" xfId="0" applyFont="1" applyFill="1" applyAlignment="1">
      <alignment horizontal="left" vertical="center" indent="2"/>
    </xf>
    <xf numFmtId="9" fontId="80" fillId="3" borderId="0" xfId="0" applyNumberFormat="1" applyFont="1" applyFill="1" applyAlignment="1">
      <alignment horizontal="left" vertical="center" indent="2"/>
    </xf>
    <xf numFmtId="6" fontId="78" fillId="9" borderId="0" xfId="0" applyNumberFormat="1" applyFont="1" applyFill="1" applyAlignment="1">
      <alignment horizontal="left" vertical="center" indent="2"/>
    </xf>
    <xf numFmtId="6" fontId="63" fillId="9" borderId="0" xfId="0" applyNumberFormat="1" applyFont="1" applyFill="1" applyAlignment="1">
      <alignment horizontal="left" vertical="center" indent="2"/>
    </xf>
    <xf numFmtId="0" fontId="34" fillId="3" borderId="0" xfId="0" applyFont="1" applyFill="1" applyAlignment="1">
      <alignment horizontal="left" vertical="center" wrapText="1"/>
    </xf>
    <xf numFmtId="0" fontId="62" fillId="9" borderId="4" xfId="0" applyFont="1" applyFill="1" applyBorder="1" applyAlignment="1">
      <alignment horizontal="center" vertical="center" wrapText="1"/>
    </xf>
    <xf numFmtId="44" fontId="3" fillId="0" borderId="1" xfId="2" applyFont="1" applyBorder="1"/>
    <xf numFmtId="44" fontId="3" fillId="0" borderId="0" xfId="2" applyFont="1"/>
    <xf numFmtId="0" fontId="6" fillId="0" borderId="0" xfId="0" applyFont="1" applyAlignment="1">
      <alignment horizontal="center" wrapText="1"/>
    </xf>
    <xf numFmtId="0" fontId="4" fillId="0" borderId="0" xfId="0" applyFont="1" applyAlignment="1">
      <alignment horizontal="center" wrapText="1"/>
    </xf>
    <xf numFmtId="166" fontId="6" fillId="0" borderId="0" xfId="0" applyNumberFormat="1" applyFont="1" applyAlignment="1">
      <alignment horizontal="center"/>
    </xf>
    <xf numFmtId="37" fontId="6" fillId="0" borderId="0" xfId="0" applyNumberFormat="1" applyFont="1" applyAlignment="1">
      <alignment horizontal="center"/>
    </xf>
    <xf numFmtId="175" fontId="39" fillId="0" borderId="0" xfId="0" applyNumberFormat="1" applyFont="1" applyAlignment="1">
      <alignment horizontal="center"/>
    </xf>
    <xf numFmtId="0" fontId="4" fillId="26" borderId="15" xfId="5" applyFont="1" applyFill="1" applyBorder="1" applyAlignment="1" applyProtection="1">
      <alignment horizontal="center" vertical="center"/>
      <protection locked="0"/>
    </xf>
    <xf numFmtId="0" fontId="4" fillId="26" borderId="1" xfId="5" applyFont="1" applyFill="1" applyBorder="1" applyAlignment="1" applyProtection="1">
      <alignment horizontal="center" vertical="center"/>
      <protection locked="0"/>
    </xf>
    <xf numFmtId="0" fontId="4" fillId="26" borderId="0" xfId="5" applyFont="1" applyFill="1"/>
    <xf numFmtId="0" fontId="3" fillId="26" borderId="0" xfId="5" applyFill="1" applyAlignment="1">
      <alignment horizontal="center"/>
    </xf>
    <xf numFmtId="0" fontId="6" fillId="3" borderId="0" xfId="0" applyFont="1" applyFill="1"/>
    <xf numFmtId="0" fontId="6" fillId="0" borderId="0" xfId="0" applyFont="1" applyAlignment="1">
      <alignment vertical="top" wrapText="1"/>
    </xf>
    <xf numFmtId="49" fontId="35" fillId="0" borderId="1" xfId="0" applyNumberFormat="1" applyFont="1" applyBorder="1" applyAlignment="1">
      <alignment horizontal="center" vertical="center" wrapText="1"/>
    </xf>
    <xf numFmtId="0" fontId="35" fillId="19" borderId="1" xfId="0" applyFont="1" applyFill="1" applyBorder="1" applyAlignment="1">
      <alignment horizontal="center" vertical="center" wrapText="1"/>
    </xf>
    <xf numFmtId="42" fontId="13" fillId="24" borderId="1" xfId="0" applyNumberFormat="1" applyFont="1" applyFill="1" applyBorder="1" applyAlignment="1">
      <alignment horizontal="center" vertical="center"/>
    </xf>
    <xf numFmtId="0" fontId="13" fillId="24" borderId="7" xfId="0" applyFont="1" applyFill="1" applyBorder="1"/>
    <xf numFmtId="0" fontId="16" fillId="0" borderId="0" xfId="6"/>
    <xf numFmtId="0" fontId="83" fillId="0" borderId="0" xfId="5" applyFont="1" applyAlignment="1">
      <alignment horizontal="center"/>
    </xf>
    <xf numFmtId="0" fontId="83" fillId="0" borderId="0" xfId="5" applyFont="1"/>
    <xf numFmtId="0" fontId="83" fillId="21" borderId="1" xfId="5" applyFont="1" applyFill="1" applyBorder="1" applyAlignment="1">
      <alignment horizontal="center"/>
    </xf>
    <xf numFmtId="0" fontId="83" fillId="22" borderId="1" xfId="5" applyFont="1" applyFill="1" applyBorder="1" applyAlignment="1" applyProtection="1">
      <alignment horizontal="center"/>
      <protection locked="0"/>
    </xf>
    <xf numFmtId="0" fontId="4" fillId="0" borderId="6" xfId="5" applyFont="1" applyBorder="1" applyAlignment="1">
      <alignment vertical="center"/>
    </xf>
    <xf numFmtId="0" fontId="4" fillId="0" borderId="1" xfId="5" applyFont="1" applyBorder="1" applyAlignment="1">
      <alignment horizontal="left" wrapText="1"/>
    </xf>
    <xf numFmtId="0" fontId="4" fillId="0" borderId="6" xfId="5" applyFont="1" applyBorder="1" applyAlignment="1">
      <alignment vertical="top" wrapText="1"/>
    </xf>
    <xf numFmtId="0" fontId="4" fillId="0" borderId="9" xfId="0" applyFont="1" applyBorder="1" applyAlignment="1">
      <alignment vertical="top" wrapText="1"/>
    </xf>
    <xf numFmtId="0" fontId="4" fillId="0" borderId="1" xfId="5" applyFont="1" applyBorder="1" applyAlignment="1">
      <alignment horizontal="left" vertical="top" wrapText="1"/>
    </xf>
    <xf numFmtId="0" fontId="4" fillId="0" borderId="1" xfId="0" applyFont="1" applyBorder="1" applyAlignment="1">
      <alignment vertical="top" wrapText="1"/>
    </xf>
    <xf numFmtId="0" fontId="44" fillId="0" borderId="0" xfId="0" applyFont="1" applyAlignment="1">
      <alignment wrapText="1"/>
    </xf>
    <xf numFmtId="0" fontId="4" fillId="0" borderId="17" xfId="5" applyFont="1" applyBorder="1"/>
    <xf numFmtId="0" fontId="7" fillId="0" borderId="0" xfId="5" applyFont="1" applyAlignment="1">
      <alignment horizontal="center"/>
    </xf>
    <xf numFmtId="0" fontId="4" fillId="0" borderId="6" xfId="5" applyFont="1" applyBorder="1" applyAlignment="1">
      <alignment horizontal="left" vertical="top" wrapText="1"/>
    </xf>
    <xf numFmtId="0" fontId="44" fillId="0" borderId="1" xfId="0" applyFont="1" applyBorder="1" applyAlignment="1">
      <alignment vertical="top" wrapText="1"/>
    </xf>
    <xf numFmtId="0" fontId="4" fillId="0" borderId="6" xfId="0" applyFont="1" applyBorder="1" applyAlignment="1">
      <alignment vertical="top" wrapText="1"/>
    </xf>
    <xf numFmtId="0" fontId="4" fillId="0" borderId="0" xfId="5" applyFont="1" applyAlignment="1">
      <alignment horizontal="center" vertical="center"/>
    </xf>
    <xf numFmtId="0" fontId="7" fillId="0" borderId="1" xfId="5" applyFont="1" applyBorder="1"/>
    <xf numFmtId="0" fontId="4" fillId="22" borderId="1" xfId="5" applyFont="1" applyFill="1" applyBorder="1" applyProtection="1">
      <protection locked="0"/>
    </xf>
    <xf numFmtId="0" fontId="4" fillId="22" borderId="1" xfId="5" applyFont="1" applyFill="1" applyBorder="1" applyAlignment="1" applyProtection="1">
      <alignment horizontal="center"/>
      <protection locked="0"/>
    </xf>
    <xf numFmtId="49" fontId="4" fillId="0" borderId="0" xfId="5" applyNumberFormat="1" applyFont="1" applyAlignment="1">
      <alignment horizontal="center" wrapText="1"/>
    </xf>
    <xf numFmtId="49" fontId="4" fillId="0" borderId="0" xfId="5" applyNumberFormat="1" applyFont="1" applyAlignment="1">
      <alignment horizontal="left"/>
    </xf>
    <xf numFmtId="0" fontId="4" fillId="0" borderId="1" xfId="0" applyFont="1" applyBorder="1" applyAlignment="1">
      <alignment vertical="center" wrapText="1"/>
    </xf>
    <xf numFmtId="0" fontId="6" fillId="0" borderId="7" xfId="0" applyFont="1" applyBorder="1" applyAlignment="1">
      <alignment wrapText="1"/>
    </xf>
    <xf numFmtId="0" fontId="4" fillId="0" borderId="6" xfId="5" applyFont="1" applyBorder="1" applyAlignment="1">
      <alignment wrapText="1"/>
    </xf>
    <xf numFmtId="49" fontId="4" fillId="0" borderId="6" xfId="5" applyNumberFormat="1" applyFont="1" applyBorder="1"/>
    <xf numFmtId="0" fontId="6" fillId="0" borderId="1" xfId="0" applyFont="1" applyBorder="1" applyAlignment="1">
      <alignment horizontal="center"/>
    </xf>
    <xf numFmtId="0" fontId="83" fillId="0" borderId="1" xfId="5" applyFont="1" applyBorder="1" applyAlignment="1">
      <alignment vertical="center"/>
    </xf>
    <xf numFmtId="0" fontId="4" fillId="0" borderId="1" xfId="5" applyFont="1" applyBorder="1" applyAlignment="1">
      <alignment vertical="center"/>
    </xf>
    <xf numFmtId="0" fontId="4" fillId="0" borderId="1" xfId="0" applyFont="1" applyBorder="1" applyAlignment="1">
      <alignment vertical="center"/>
    </xf>
    <xf numFmtId="0" fontId="4" fillId="0" borderId="0" xfId="5" applyFont="1" applyAlignment="1">
      <alignment horizontal="left"/>
    </xf>
    <xf numFmtId="0" fontId="4" fillId="0" borderId="6" xfId="5" applyFont="1" applyBorder="1" applyAlignment="1">
      <alignment horizontal="left" wrapText="1"/>
    </xf>
    <xf numFmtId="0" fontId="4" fillId="0" borderId="0" xfId="5" applyFont="1" applyAlignment="1">
      <alignment horizontal="left" vertical="top" wrapText="1"/>
    </xf>
    <xf numFmtId="0" fontId="6" fillId="0" borderId="0" xfId="0" applyFont="1" applyAlignment="1">
      <alignment wrapText="1"/>
    </xf>
    <xf numFmtId="0" fontId="44" fillId="22" borderId="1" xfId="0" applyFont="1" applyFill="1" applyBorder="1" applyAlignment="1" applyProtection="1">
      <alignment horizontal="center" vertical="center" wrapText="1"/>
      <protection locked="0"/>
    </xf>
    <xf numFmtId="0" fontId="44" fillId="0" borderId="0" xfId="0" applyFont="1" applyAlignment="1">
      <alignment horizontal="left" vertical="top" wrapText="1"/>
    </xf>
    <xf numFmtId="0" fontId="23" fillId="0" borderId="0" xfId="5" applyFont="1" applyAlignment="1">
      <alignment horizontal="left" wrapText="1"/>
    </xf>
    <xf numFmtId="0" fontId="12" fillId="4" borderId="0" xfId="0" applyFont="1" applyFill="1" applyAlignment="1">
      <alignment horizontal="left" vertical="top" wrapText="1"/>
    </xf>
    <xf numFmtId="0" fontId="12" fillId="12" borderId="6"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6" xfId="0" applyFont="1" applyBorder="1" applyAlignment="1">
      <alignment horizontal="left" vertical="top" wrapText="1"/>
    </xf>
    <xf numFmtId="0" fontId="7" fillId="0" borderId="0" xfId="0" applyFont="1" applyAlignment="1">
      <alignment horizontal="left" vertical="center" wrapText="1"/>
    </xf>
    <xf numFmtId="0" fontId="4" fillId="11" borderId="1" xfId="0" applyFont="1" applyFill="1" applyBorder="1" applyAlignment="1">
      <alignment horizontal="center" vertical="center" wrapText="1"/>
    </xf>
    <xf numFmtId="0" fontId="6" fillId="5" borderId="0" xfId="0" applyFont="1" applyFill="1" applyAlignment="1">
      <alignment horizontal="center" vertical="center"/>
    </xf>
    <xf numFmtId="0" fontId="35" fillId="29" borderId="37" xfId="7" applyNumberFormat="1" applyFont="1" applyFill="1" applyBorder="1" applyAlignment="1" applyProtection="1">
      <alignment horizontal="left" vertical="center" wrapText="1"/>
    </xf>
    <xf numFmtId="0" fontId="35" fillId="29" borderId="38" xfId="7" applyNumberFormat="1" applyFont="1" applyFill="1" applyBorder="1" applyAlignment="1" applyProtection="1">
      <alignment horizontal="left" vertical="center" wrapText="1"/>
    </xf>
    <xf numFmtId="0" fontId="35" fillId="29" borderId="39" xfId="7" applyNumberFormat="1" applyFont="1" applyFill="1" applyBorder="1" applyAlignment="1" applyProtection="1">
      <alignment horizontal="left" vertical="center" wrapText="1"/>
    </xf>
    <xf numFmtId="0" fontId="10" fillId="0" borderId="6" xfId="5" applyFont="1" applyBorder="1" applyAlignment="1">
      <alignment vertical="center" wrapText="1"/>
    </xf>
    <xf numFmtId="0" fontId="4" fillId="0" borderId="9" xfId="0" applyFont="1" applyBorder="1" applyAlignment="1">
      <alignment wrapText="1"/>
    </xf>
    <xf numFmtId="0" fontId="5" fillId="0" borderId="0" xfId="5" applyFont="1" applyAlignment="1">
      <alignment horizontal="center" wrapText="1"/>
    </xf>
    <xf numFmtId="0" fontId="5" fillId="0" borderId="3" xfId="5" applyFont="1" applyBorder="1" applyAlignment="1">
      <alignment horizontal="center" wrapText="1"/>
    </xf>
    <xf numFmtId="0" fontId="6" fillId="0" borderId="0" xfId="5" applyFont="1" applyAlignment="1">
      <alignment horizontal="center"/>
    </xf>
    <xf numFmtId="0" fontId="7" fillId="0" borderId="5" xfId="5" applyFont="1" applyBorder="1" applyAlignment="1">
      <alignment horizontal="center"/>
    </xf>
    <xf numFmtId="0" fontId="7" fillId="0" borderId="5" xfId="0" applyFont="1" applyBorder="1"/>
    <xf numFmtId="0" fontId="4" fillId="0" borderId="2" xfId="5" applyFont="1" applyBorder="1" applyAlignment="1">
      <alignment horizontal="center" vertical="center"/>
    </xf>
    <xf numFmtId="0" fontId="4" fillId="0" borderId="8" xfId="5" applyFont="1" applyBorder="1" applyAlignment="1">
      <alignment horizontal="center" vertical="center"/>
    </xf>
    <xf numFmtId="0" fontId="4" fillId="0" borderId="4" xfId="5" applyFont="1" applyBorder="1" applyAlignment="1">
      <alignment horizontal="center" vertical="center"/>
    </xf>
    <xf numFmtId="49" fontId="4" fillId="0" borderId="0" xfId="5" applyNumberFormat="1" applyFont="1" applyAlignment="1">
      <alignment horizontal="center" wrapText="1"/>
    </xf>
    <xf numFmtId="49" fontId="4" fillId="0" borderId="11" xfId="5" applyNumberFormat="1" applyFont="1" applyBorder="1" applyAlignment="1">
      <alignment horizontal="center" wrapText="1"/>
    </xf>
    <xf numFmtId="49" fontId="4" fillId="0" borderId="0" xfId="5" applyNumberFormat="1" applyFont="1" applyAlignment="1">
      <alignment horizontal="left"/>
    </xf>
    <xf numFmtId="49" fontId="4" fillId="0" borderId="11" xfId="5" applyNumberFormat="1" applyFont="1" applyBorder="1" applyAlignment="1">
      <alignment horizontal="left"/>
    </xf>
    <xf numFmtId="49" fontId="4" fillId="0" borderId="0" xfId="5" applyNumberFormat="1" applyFont="1" applyAlignment="1">
      <alignment horizontal="left" wrapText="1"/>
    </xf>
    <xf numFmtId="49" fontId="4" fillId="0" borderId="11" xfId="5" applyNumberFormat="1" applyFont="1" applyBorder="1" applyAlignment="1">
      <alignment horizontal="left" wrapText="1"/>
    </xf>
    <xf numFmtId="49" fontId="4" fillId="22" borderId="6" xfId="5" applyNumberFormat="1" applyFont="1" applyFill="1" applyBorder="1" applyAlignment="1" applyProtection="1">
      <alignment horizontal="left" vertical="center"/>
      <protection locked="0"/>
    </xf>
    <xf numFmtId="49" fontId="4" fillId="22" borderId="9" xfId="5" applyNumberFormat="1" applyFont="1" applyFill="1" applyBorder="1" applyAlignment="1" applyProtection="1">
      <alignment horizontal="left" vertical="center"/>
      <protection locked="0"/>
    </xf>
    <xf numFmtId="49" fontId="4" fillId="22" borderId="7" xfId="5" applyNumberFormat="1" applyFont="1" applyFill="1" applyBorder="1" applyAlignment="1" applyProtection="1">
      <alignment horizontal="left" vertical="center"/>
      <protection locked="0"/>
    </xf>
    <xf numFmtId="49" fontId="4" fillId="22" borderId="1" xfId="5" applyNumberFormat="1" applyFont="1" applyFill="1" applyBorder="1" applyAlignment="1" applyProtection="1">
      <alignment horizontal="left"/>
      <protection locked="0"/>
    </xf>
    <xf numFmtId="0" fontId="29" fillId="6" borderId="99" xfId="5" applyFont="1" applyFill="1" applyBorder="1" applyAlignment="1">
      <alignment horizontal="center"/>
    </xf>
    <xf numFmtId="0" fontId="29" fillId="6" borderId="20" xfId="5" applyFont="1" applyFill="1" applyBorder="1" applyAlignment="1">
      <alignment horizontal="center"/>
    </xf>
    <xf numFmtId="0" fontId="29" fillId="6" borderId="19" xfId="5" applyFont="1" applyFill="1" applyBorder="1" applyAlignment="1">
      <alignment horizontal="center"/>
    </xf>
    <xf numFmtId="0" fontId="45" fillId="6" borderId="19" xfId="0" applyFont="1" applyFill="1" applyBorder="1"/>
    <xf numFmtId="0" fontId="45" fillId="6" borderId="21" xfId="0" applyFont="1" applyFill="1" applyBorder="1"/>
    <xf numFmtId="0" fontId="4" fillId="22" borderId="8" xfId="5" applyFont="1" applyFill="1" applyBorder="1" applyAlignment="1" applyProtection="1">
      <alignment horizontal="center"/>
      <protection locked="0"/>
    </xf>
    <xf numFmtId="49" fontId="5" fillId="0" borderId="0" xfId="5" applyNumberFormat="1" applyFont="1" applyAlignment="1">
      <alignment vertical="top" wrapText="1"/>
    </xf>
    <xf numFmtId="172" fontId="4" fillId="22" borderId="1" xfId="5" applyNumberFormat="1" applyFont="1" applyFill="1" applyBorder="1" applyAlignment="1" applyProtection="1">
      <alignment horizontal="center"/>
      <protection locked="0"/>
    </xf>
    <xf numFmtId="172" fontId="4" fillId="22" borderId="4" xfId="5" applyNumberFormat="1" applyFont="1" applyFill="1" applyBorder="1" applyAlignment="1" applyProtection="1">
      <alignment horizontal="center"/>
      <protection locked="0"/>
    </xf>
    <xf numFmtId="49" fontId="16" fillId="22" borderId="4" xfId="6" applyNumberFormat="1" applyFill="1" applyBorder="1" applyAlignment="1" applyProtection="1">
      <alignment horizontal="left"/>
      <protection locked="0"/>
    </xf>
    <xf numFmtId="49" fontId="4" fillId="22" borderId="4" xfId="5" applyNumberFormat="1" applyFont="1" applyFill="1" applyBorder="1" applyProtection="1">
      <protection locked="0"/>
    </xf>
    <xf numFmtId="0" fontId="4" fillId="22" borderId="15" xfId="5" applyFont="1" applyFill="1" applyBorder="1" applyAlignment="1" applyProtection="1">
      <alignment horizontal="center" vertical="top" wrapText="1"/>
      <protection locked="0"/>
    </xf>
    <xf numFmtId="0" fontId="4" fillId="22" borderId="16" xfId="5" applyFont="1" applyFill="1" applyBorder="1" applyAlignment="1" applyProtection="1">
      <alignment horizontal="center" vertical="top" wrapText="1"/>
      <protection locked="0"/>
    </xf>
    <xf numFmtId="49" fontId="4" fillId="22" borderId="6" xfId="5" applyNumberFormat="1" applyFont="1" applyFill="1" applyBorder="1" applyAlignment="1" applyProtection="1">
      <alignment horizontal="left"/>
      <protection locked="0"/>
    </xf>
    <xf numFmtId="49" fontId="4" fillId="22" borderId="9" xfId="5" applyNumberFormat="1" applyFont="1" applyFill="1" applyBorder="1" applyAlignment="1" applyProtection="1">
      <alignment horizontal="left"/>
      <protection locked="0"/>
    </xf>
    <xf numFmtId="49" fontId="4" fillId="22" borderId="7" xfId="5" applyNumberFormat="1" applyFont="1" applyFill="1" applyBorder="1" applyAlignment="1" applyProtection="1">
      <alignment horizontal="left"/>
      <protection locked="0"/>
    </xf>
    <xf numFmtId="49" fontId="4" fillId="0" borderId="1" xfId="5" applyNumberFormat="1" applyFont="1" applyBorder="1" applyAlignment="1">
      <alignment horizontal="left"/>
    </xf>
    <xf numFmtId="0" fontId="34" fillId="0" borderId="1" xfId="5" applyFont="1" applyBorder="1" applyAlignment="1">
      <alignment horizontal="center" vertical="center" wrapText="1"/>
    </xf>
    <xf numFmtId="49" fontId="16" fillId="22" borderId="1" xfId="6" applyNumberFormat="1" applyFill="1" applyBorder="1" applyAlignment="1" applyProtection="1">
      <alignment horizontal="left"/>
      <protection locked="0"/>
    </xf>
    <xf numFmtId="49" fontId="4" fillId="22" borderId="1" xfId="5" applyNumberFormat="1" applyFont="1" applyFill="1" applyBorder="1" applyProtection="1">
      <protection locked="0"/>
    </xf>
    <xf numFmtId="0" fontId="4" fillId="22" borderId="1" xfId="5" applyFont="1" applyFill="1" applyBorder="1" applyProtection="1">
      <protection locked="0"/>
    </xf>
    <xf numFmtId="0" fontId="44" fillId="22" borderId="1" xfId="0" applyFont="1" applyFill="1" applyBorder="1" applyProtection="1">
      <protection locked="0"/>
    </xf>
    <xf numFmtId="0" fontId="4" fillId="22" borderId="1" xfId="5" applyFont="1" applyFill="1" applyBorder="1" applyAlignment="1" applyProtection="1">
      <alignment horizontal="center"/>
      <protection locked="0"/>
    </xf>
    <xf numFmtId="0" fontId="44" fillId="22" borderId="1" xfId="0" applyFont="1" applyFill="1" applyBorder="1" applyAlignment="1" applyProtection="1">
      <alignment horizontal="center"/>
      <protection locked="0"/>
    </xf>
    <xf numFmtId="49" fontId="4" fillId="22" borderId="6" xfId="5" applyNumberFormat="1" applyFont="1" applyFill="1" applyBorder="1" applyAlignment="1" applyProtection="1">
      <alignment horizontal="center"/>
      <protection locked="0"/>
    </xf>
    <xf numFmtId="49" fontId="4" fillId="22" borderId="9" xfId="5" applyNumberFormat="1" applyFont="1" applyFill="1" applyBorder="1" applyAlignment="1" applyProtection="1">
      <alignment horizontal="center"/>
      <protection locked="0"/>
    </xf>
    <xf numFmtId="49" fontId="4" fillId="22" borderId="7" xfId="5" applyNumberFormat="1" applyFont="1" applyFill="1" applyBorder="1" applyAlignment="1" applyProtection="1">
      <alignment horizontal="center"/>
      <protection locked="0"/>
    </xf>
    <xf numFmtId="0" fontId="5" fillId="0" borderId="0" xfId="5" applyFont="1" applyAlignment="1">
      <alignment wrapText="1"/>
    </xf>
    <xf numFmtId="0" fontId="5" fillId="0" borderId="0" xfId="0" applyFont="1" applyAlignment="1">
      <alignment wrapText="1"/>
    </xf>
    <xf numFmtId="0" fontId="5" fillId="0" borderId="5" xfId="0" applyFont="1" applyBorder="1" applyAlignment="1">
      <alignment wrapText="1"/>
    </xf>
    <xf numFmtId="0" fontId="7" fillId="0" borderId="1" xfId="5" applyFont="1" applyBorder="1" applyAlignment="1">
      <alignment horizontal="center" vertical="top" wrapText="1"/>
    </xf>
    <xf numFmtId="0" fontId="4" fillId="0" borderId="1" xfId="5" applyFont="1" applyBorder="1" applyAlignment="1">
      <alignment horizontal="center" vertical="top" wrapText="1"/>
    </xf>
    <xf numFmtId="0" fontId="44" fillId="0" borderId="1" xfId="0" applyFont="1" applyBorder="1"/>
    <xf numFmtId="0" fontId="7" fillId="0" borderId="6" xfId="5" applyFont="1" applyBorder="1" applyAlignment="1">
      <alignment horizontal="center" wrapText="1"/>
    </xf>
    <xf numFmtId="0" fontId="7" fillId="0" borderId="9" xfId="5" applyFont="1" applyBorder="1" applyAlignment="1">
      <alignment horizontal="center" wrapText="1"/>
    </xf>
    <xf numFmtId="0" fontId="7" fillId="0" borderId="7" xfId="5" applyFont="1" applyBorder="1" applyAlignment="1">
      <alignment horizontal="center" wrapText="1"/>
    </xf>
    <xf numFmtId="0" fontId="7" fillId="0" borderId="1" xfId="5" applyFont="1" applyBorder="1" applyAlignment="1">
      <alignment horizontal="center"/>
    </xf>
    <xf numFmtId="0" fontId="7" fillId="0" borderId="6" xfId="5" applyFont="1" applyBorder="1" applyAlignment="1">
      <alignment horizontal="center"/>
    </xf>
    <xf numFmtId="0" fontId="44" fillId="0" borderId="9" xfId="0" applyFont="1" applyBorder="1" applyAlignment="1">
      <alignment horizontal="center"/>
    </xf>
    <xf numFmtId="0" fontId="44" fillId="0" borderId="7" xfId="0" applyFont="1" applyBorder="1" applyAlignment="1">
      <alignment horizontal="center"/>
    </xf>
    <xf numFmtId="0" fontId="7" fillId="0" borderId="6" xfId="5" applyFont="1" applyBorder="1" applyAlignment="1">
      <alignment horizontal="center" vertical="justify"/>
    </xf>
    <xf numFmtId="0" fontId="7" fillId="0" borderId="9" xfId="5" applyFont="1" applyBorder="1" applyAlignment="1">
      <alignment horizontal="center" vertical="justify"/>
    </xf>
    <xf numFmtId="0" fontId="7" fillId="0" borderId="7" xfId="5" applyFont="1" applyBorder="1" applyAlignment="1">
      <alignment horizontal="center" vertical="justify"/>
    </xf>
    <xf numFmtId="0" fontId="7" fillId="0" borderId="7" xfId="5" applyFont="1" applyBorder="1" applyAlignment="1">
      <alignment horizontal="center"/>
    </xf>
    <xf numFmtId="0" fontId="4" fillId="22" borderId="6" xfId="5" applyFont="1" applyFill="1" applyBorder="1" applyAlignment="1" applyProtection="1">
      <alignment horizontal="left" wrapText="1"/>
      <protection locked="0"/>
    </xf>
    <xf numFmtId="0" fontId="44" fillId="22" borderId="9" xfId="0" applyFont="1" applyFill="1" applyBorder="1" applyAlignment="1" applyProtection="1">
      <alignment horizontal="left" wrapText="1"/>
      <protection locked="0"/>
    </xf>
    <xf numFmtId="0" fontId="44" fillId="22" borderId="7" xfId="0" applyFont="1" applyFill="1" applyBorder="1" applyAlignment="1" applyProtection="1">
      <alignment horizontal="left" wrapText="1"/>
      <protection locked="0"/>
    </xf>
    <xf numFmtId="0" fontId="44" fillId="22" borderId="6" xfId="0" applyFont="1" applyFill="1" applyBorder="1" applyAlignment="1" applyProtection="1">
      <alignment horizontal="center" wrapText="1"/>
      <protection locked="0"/>
    </xf>
    <xf numFmtId="0" fontId="44" fillId="22" borderId="9" xfId="0" applyFont="1" applyFill="1" applyBorder="1" applyAlignment="1" applyProtection="1">
      <alignment horizontal="center" wrapText="1"/>
      <protection locked="0"/>
    </xf>
    <xf numFmtId="0" fontId="44" fillId="22" borderId="7" xfId="0" applyFont="1" applyFill="1" applyBorder="1" applyAlignment="1" applyProtection="1">
      <alignment horizontal="center" wrapText="1"/>
      <protection locked="0"/>
    </xf>
    <xf numFmtId="0" fontId="7" fillId="0" borderId="1" xfId="5" applyFont="1" applyBorder="1"/>
    <xf numFmtId="0" fontId="7" fillId="22" borderId="9" xfId="5" applyFont="1" applyFill="1" applyBorder="1" applyAlignment="1" applyProtection="1">
      <alignment horizontal="center" vertical="top" wrapText="1"/>
      <protection locked="0"/>
    </xf>
    <xf numFmtId="0" fontId="7" fillId="22" borderId="7" xfId="5" applyFont="1" applyFill="1" applyBorder="1" applyAlignment="1" applyProtection="1">
      <alignment horizontal="center" vertical="top" wrapText="1"/>
      <protection locked="0"/>
    </xf>
    <xf numFmtId="0" fontId="4" fillId="0" borderId="6" xfId="5" applyFont="1" applyBorder="1" applyAlignment="1">
      <alignment horizontal="left" vertical="top" wrapText="1"/>
    </xf>
    <xf numFmtId="0" fontId="4" fillId="0" borderId="9" xfId="5" applyFont="1" applyBorder="1" applyAlignment="1">
      <alignment horizontal="left" vertical="top" wrapText="1"/>
    </xf>
    <xf numFmtId="0" fontId="4" fillId="0" borderId="7" xfId="5"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5" fillId="0" borderId="1" xfId="5" applyFont="1" applyBorder="1" applyAlignment="1">
      <alignment horizontal="left" vertical="top" wrapText="1"/>
    </xf>
    <xf numFmtId="0" fontId="5" fillId="0" borderId="1" xfId="5" applyFont="1" applyBorder="1"/>
    <xf numFmtId="0" fontId="5" fillId="0" borderId="1" xfId="0" applyFont="1" applyBorder="1"/>
    <xf numFmtId="0" fontId="4" fillId="0" borderId="6" xfId="5" applyFont="1" applyBorder="1" applyAlignment="1">
      <alignment vertical="center"/>
    </xf>
    <xf numFmtId="0" fontId="44" fillId="0" borderId="9" xfId="0" applyFont="1" applyBorder="1" applyAlignment="1">
      <alignment vertical="center"/>
    </xf>
    <xf numFmtId="0" fontId="44" fillId="0" borderId="7" xfId="0" applyFont="1" applyBorder="1" applyAlignment="1">
      <alignment vertical="center"/>
    </xf>
    <xf numFmtId="0" fontId="4" fillId="0" borderId="1" xfId="5" applyFont="1" applyBorder="1" applyAlignment="1">
      <alignment horizontal="left" wrapText="1"/>
    </xf>
    <xf numFmtId="0" fontId="4" fillId="0" borderId="1" xfId="0" applyFont="1" applyBorder="1" applyAlignment="1">
      <alignment wrapText="1"/>
    </xf>
    <xf numFmtId="0" fontId="4" fillId="0" borderId="6" xfId="0" applyFont="1" applyBorder="1" applyAlignment="1">
      <alignment vertical="top" wrapText="1"/>
    </xf>
    <xf numFmtId="0" fontId="4" fillId="0" borderId="9" xfId="0" applyFont="1" applyBorder="1" applyAlignment="1">
      <alignment vertical="top" wrapText="1"/>
    </xf>
    <xf numFmtId="0" fontId="4" fillId="0" borderId="9" xfId="0" applyFont="1" applyBorder="1"/>
    <xf numFmtId="0" fontId="4" fillId="0" borderId="7" xfId="0" applyFont="1" applyBorder="1"/>
    <xf numFmtId="0" fontId="4" fillId="0" borderId="6" xfId="5" applyFont="1" applyBorder="1"/>
    <xf numFmtId="0" fontId="4" fillId="0" borderId="12" xfId="5" applyFont="1" applyBorder="1" applyAlignment="1">
      <alignment horizontal="center" vertical="center"/>
    </xf>
    <xf numFmtId="0" fontId="4" fillId="0" borderId="13" xfId="5" applyFont="1" applyBorder="1" applyAlignment="1">
      <alignment horizontal="center" vertical="center"/>
    </xf>
    <xf numFmtId="0" fontId="4" fillId="0" borderId="14" xfId="5" applyFont="1" applyBorder="1" applyAlignment="1">
      <alignment horizontal="center" vertical="center"/>
    </xf>
    <xf numFmtId="0" fontId="4" fillId="0" borderId="24" xfId="5" applyFont="1" applyBorder="1" applyAlignment="1">
      <alignment horizontal="center" vertical="center"/>
    </xf>
    <xf numFmtId="0" fontId="4" fillId="0" borderId="0" xfId="5" applyFont="1" applyAlignment="1">
      <alignment horizontal="center" vertical="center"/>
    </xf>
    <xf numFmtId="0" fontId="4" fillId="0" borderId="11" xfId="5" applyFont="1" applyBorder="1" applyAlignment="1">
      <alignment horizontal="center" vertical="center"/>
    </xf>
    <xf numFmtId="0" fontId="4" fillId="0" borderId="15" xfId="5" applyFont="1" applyBorder="1" applyAlignment="1">
      <alignment horizontal="center" vertical="center"/>
    </xf>
    <xf numFmtId="0" fontId="4" fillId="0" borderId="5" xfId="5" applyFont="1" applyBorder="1" applyAlignment="1">
      <alignment horizontal="center" vertical="center"/>
    </xf>
    <xf numFmtId="0" fontId="4" fillId="0" borderId="16" xfId="5" applyFont="1" applyBorder="1" applyAlignment="1">
      <alignment horizontal="center" vertical="center"/>
    </xf>
    <xf numFmtId="0" fontId="4" fillId="0" borderId="6" xfId="5" applyFont="1" applyBorder="1" applyAlignment="1">
      <alignment vertical="top" wrapText="1"/>
    </xf>
    <xf numFmtId="0" fontId="4" fillId="0" borderId="1" xfId="5" applyFont="1" applyBorder="1" applyAlignment="1">
      <alignment horizontal="left" vertical="top" wrapText="1"/>
    </xf>
    <xf numFmtId="0" fontId="4" fillId="0" borderId="1" xfId="0" applyFont="1" applyBorder="1" applyAlignment="1">
      <alignment vertical="top" wrapText="1"/>
    </xf>
    <xf numFmtId="0" fontId="7" fillId="0" borderId="13" xfId="5" applyFont="1" applyBorder="1" applyAlignment="1">
      <alignment wrapText="1"/>
    </xf>
    <xf numFmtId="0" fontId="44" fillId="0" borderId="13" xfId="0" applyFont="1" applyBorder="1" applyAlignment="1">
      <alignment wrapText="1"/>
    </xf>
    <xf numFmtId="0" fontId="44" fillId="0" borderId="0" xfId="0" applyFont="1" applyAlignment="1">
      <alignment wrapText="1"/>
    </xf>
    <xf numFmtId="0" fontId="4" fillId="0" borderId="17" xfId="5" applyFont="1" applyBorder="1"/>
    <xf numFmtId="0" fontId="4" fillId="30" borderId="17" xfId="5" applyFont="1" applyFill="1" applyBorder="1" applyAlignment="1">
      <alignment horizontal="center"/>
    </xf>
    <xf numFmtId="164" fontId="4" fillId="0" borderId="17" xfId="5" applyNumberFormat="1" applyFont="1" applyBorder="1" applyAlignment="1">
      <alignment horizontal="left"/>
    </xf>
    <xf numFmtId="0" fontId="4" fillId="0" borderId="0" xfId="5" applyFont="1"/>
    <xf numFmtId="0" fontId="7" fillId="0" borderId="0" xfId="5" applyFont="1" applyAlignment="1">
      <alignment horizontal="center"/>
    </xf>
    <xf numFmtId="0" fontId="44" fillId="0" borderId="1" xfId="0" applyFont="1" applyBorder="1" applyAlignment="1">
      <alignment vertical="top" wrapText="1"/>
    </xf>
    <xf numFmtId="0" fontId="7" fillId="0" borderId="12" xfId="5" applyFont="1" applyBorder="1" applyAlignment="1">
      <alignment horizontal="left" vertical="top" wrapText="1"/>
    </xf>
    <xf numFmtId="0" fontId="7" fillId="0" borderId="13" xfId="5" applyFont="1" applyBorder="1" applyAlignment="1">
      <alignment horizontal="left" vertical="top" wrapText="1"/>
    </xf>
    <xf numFmtId="0" fontId="7" fillId="0" borderId="14" xfId="5" applyFont="1" applyBorder="1" applyAlignment="1">
      <alignment horizontal="left" vertical="top" wrapText="1"/>
    </xf>
    <xf numFmtId="0" fontId="4" fillId="0" borderId="15" xfId="5" applyFont="1" applyBorder="1" applyAlignment="1">
      <alignment horizontal="left" vertical="top" wrapText="1"/>
    </xf>
    <xf numFmtId="0" fontId="4" fillId="0" borderId="5" xfId="5" applyFont="1" applyBorder="1" applyAlignment="1">
      <alignment horizontal="left" vertical="top" wrapText="1"/>
    </xf>
    <xf numFmtId="0" fontId="4" fillId="0" borderId="16" xfId="5" applyFont="1" applyBorder="1" applyAlignment="1">
      <alignment horizontal="left" vertical="top" wrapText="1"/>
    </xf>
    <xf numFmtId="0" fontId="7" fillId="22" borderId="13" xfId="5" applyFont="1" applyFill="1" applyBorder="1" applyAlignment="1" applyProtection="1">
      <alignment horizontal="center" vertical="top" wrapText="1"/>
      <protection locked="0"/>
    </xf>
    <xf numFmtId="0" fontId="7" fillId="22" borderId="14" xfId="5" applyFont="1" applyFill="1" applyBorder="1" applyAlignment="1" applyProtection="1">
      <alignment horizontal="center" vertical="top" wrapText="1"/>
      <protection locked="0"/>
    </xf>
    <xf numFmtId="0" fontId="4" fillId="22" borderId="6" xfId="5" applyFont="1" applyFill="1" applyBorder="1" applyAlignment="1" applyProtection="1">
      <alignment horizontal="left"/>
      <protection locked="0"/>
    </xf>
    <xf numFmtId="0" fontId="4" fillId="22" borderId="9" xfId="5" applyFont="1" applyFill="1" applyBorder="1" applyAlignment="1" applyProtection="1">
      <alignment horizontal="left"/>
      <protection locked="0"/>
    </xf>
    <xf numFmtId="0" fontId="4" fillId="22" borderId="7" xfId="5" applyFont="1" applyFill="1" applyBorder="1" applyAlignment="1" applyProtection="1">
      <alignment horizontal="left"/>
      <protection locked="0"/>
    </xf>
    <xf numFmtId="0" fontId="6" fillId="0" borderId="9" xfId="0" applyFont="1" applyBorder="1"/>
    <xf numFmtId="49" fontId="4" fillId="0" borderId="6" xfId="5" applyNumberFormat="1" applyFont="1" applyBorder="1" applyAlignment="1">
      <alignment vertical="center" wrapText="1"/>
    </xf>
    <xf numFmtId="0" fontId="6" fillId="0" borderId="9" xfId="0" applyFont="1" applyBorder="1" applyAlignment="1">
      <alignment vertical="center" wrapText="1"/>
    </xf>
    <xf numFmtId="3" fontId="4" fillId="22" borderId="6" xfId="1" applyNumberFormat="1" applyFont="1" applyFill="1" applyBorder="1" applyAlignment="1" applyProtection="1">
      <alignment horizontal="left"/>
      <protection locked="0"/>
    </xf>
    <xf numFmtId="0" fontId="4" fillId="22" borderId="9" xfId="1" applyNumberFormat="1" applyFont="1" applyFill="1" applyBorder="1" applyAlignment="1" applyProtection="1">
      <alignment horizontal="left"/>
      <protection locked="0"/>
    </xf>
    <xf numFmtId="0" fontId="4" fillId="22" borderId="7" xfId="1" applyNumberFormat="1" applyFont="1" applyFill="1" applyBorder="1" applyAlignment="1" applyProtection="1">
      <alignment horizontal="left"/>
      <protection locked="0"/>
    </xf>
    <xf numFmtId="0" fontId="7" fillId="0" borderId="4" xfId="5" applyFont="1" applyBorder="1" applyAlignment="1">
      <alignment horizontal="center"/>
    </xf>
    <xf numFmtId="0" fontId="7" fillId="0" borderId="4" xfId="0" applyFont="1" applyBorder="1" applyAlignment="1">
      <alignment horizontal="center"/>
    </xf>
    <xf numFmtId="0" fontId="4" fillId="0" borderId="1" xfId="5" applyFont="1" applyBorder="1" applyAlignment="1">
      <alignment horizontal="center"/>
    </xf>
    <xf numFmtId="0" fontId="6" fillId="0" borderId="1" xfId="0" applyFont="1" applyBorder="1" applyAlignment="1">
      <alignment horizontal="center"/>
    </xf>
    <xf numFmtId="0" fontId="4" fillId="0" borderId="6" xfId="5" applyFont="1" applyBorder="1" applyAlignment="1">
      <alignment horizontal="left"/>
    </xf>
    <xf numFmtId="0" fontId="4" fillId="22" borderId="12" xfId="5" applyFont="1" applyFill="1" applyBorder="1" applyAlignment="1" applyProtection="1">
      <alignment horizontal="center"/>
      <protection locked="0"/>
    </xf>
    <xf numFmtId="0" fontId="4" fillId="22" borderId="13" xfId="5" applyFont="1" applyFill="1" applyBorder="1" applyAlignment="1" applyProtection="1">
      <alignment horizontal="center"/>
      <protection locked="0"/>
    </xf>
    <xf numFmtId="0" fontId="4" fillId="22" borderId="14" xfId="5" applyFont="1" applyFill="1" applyBorder="1" applyAlignment="1" applyProtection="1">
      <alignment horizontal="center"/>
      <protection locked="0"/>
    </xf>
    <xf numFmtId="0" fontId="4" fillId="22" borderId="6" xfId="5" applyFont="1" applyFill="1" applyBorder="1" applyAlignment="1" applyProtection="1">
      <alignment horizontal="center"/>
      <protection locked="0"/>
    </xf>
    <xf numFmtId="0" fontId="6" fillId="22" borderId="9" xfId="0" applyFont="1" applyFill="1" applyBorder="1" applyAlignment="1" applyProtection="1">
      <alignment horizontal="center"/>
      <protection locked="0"/>
    </xf>
    <xf numFmtId="0" fontId="6" fillId="22" borderId="7" xfId="0" applyFont="1" applyFill="1" applyBorder="1" applyAlignment="1" applyProtection="1">
      <alignment horizontal="center"/>
      <protection locked="0"/>
    </xf>
    <xf numFmtId="0" fontId="7" fillId="0" borderId="1" xfId="0" applyFont="1" applyBorder="1" applyAlignment="1">
      <alignment horizontal="center"/>
    </xf>
    <xf numFmtId="0" fontId="4" fillId="0" borderId="9" xfId="5" applyFont="1" applyBorder="1" applyAlignment="1">
      <alignment horizontal="left"/>
    </xf>
    <xf numFmtId="0" fontId="4" fillId="0" borderId="7" xfId="5" applyFont="1" applyBorder="1" applyAlignment="1">
      <alignment horizontal="left"/>
    </xf>
    <xf numFmtId="49" fontId="4" fillId="0" borderId="6" xfId="5" applyNumberFormat="1" applyFont="1" applyBorder="1" applyAlignment="1">
      <alignment wrapText="1"/>
    </xf>
    <xf numFmtId="0" fontId="6" fillId="0" borderId="9" xfId="0" applyFont="1" applyBorder="1" applyAlignment="1">
      <alignment wrapText="1"/>
    </xf>
    <xf numFmtId="49" fontId="4" fillId="0" borderId="6" xfId="5" applyNumberFormat="1" applyFont="1" applyBorder="1"/>
    <xf numFmtId="166" fontId="4" fillId="13" borderId="6" xfId="1" applyNumberFormat="1" applyFont="1" applyFill="1" applyBorder="1" applyAlignment="1" applyProtection="1">
      <alignment horizontal="left" vertical="top" wrapText="1"/>
    </xf>
    <xf numFmtId="166" fontId="4" fillId="13" borderId="9" xfId="1" applyNumberFormat="1" applyFont="1" applyFill="1" applyBorder="1" applyAlignment="1" applyProtection="1">
      <alignment horizontal="left" vertical="top" wrapText="1"/>
    </xf>
    <xf numFmtId="166" fontId="4" fillId="13" borderId="7" xfId="1" applyNumberFormat="1" applyFont="1" applyFill="1" applyBorder="1" applyAlignment="1" applyProtection="1">
      <alignment horizontal="left" vertical="top" wrapText="1"/>
    </xf>
    <xf numFmtId="166" fontId="4" fillId="22" borderId="6" xfId="1" applyNumberFormat="1" applyFont="1" applyFill="1" applyBorder="1" applyAlignment="1" applyProtection="1">
      <alignment horizontal="left" vertical="top" wrapText="1"/>
      <protection locked="0"/>
    </xf>
    <xf numFmtId="166" fontId="4" fillId="22" borderId="9" xfId="1" applyNumberFormat="1" applyFont="1" applyFill="1" applyBorder="1" applyAlignment="1" applyProtection="1">
      <alignment horizontal="left" vertical="top" wrapText="1"/>
      <protection locked="0"/>
    </xf>
    <xf numFmtId="166" fontId="4" fillId="22" borderId="7" xfId="1" applyNumberFormat="1" applyFont="1" applyFill="1" applyBorder="1" applyAlignment="1" applyProtection="1">
      <alignment horizontal="left" vertical="top" wrapText="1"/>
      <protection locked="0"/>
    </xf>
    <xf numFmtId="49" fontId="4" fillId="22" borderId="6" xfId="5" applyNumberFormat="1" applyFont="1" applyFill="1" applyBorder="1" applyAlignment="1" applyProtection="1">
      <alignment horizontal="left" vertical="top"/>
      <protection locked="0"/>
    </xf>
    <xf numFmtId="49" fontId="4" fillId="22" borderId="9" xfId="5" applyNumberFormat="1" applyFont="1" applyFill="1" applyBorder="1" applyAlignment="1" applyProtection="1">
      <alignment horizontal="left" vertical="top"/>
      <protection locked="0"/>
    </xf>
    <xf numFmtId="49" fontId="4" fillId="22" borderId="7" xfId="5" applyNumberFormat="1" applyFont="1" applyFill="1" applyBorder="1" applyAlignment="1" applyProtection="1">
      <alignment horizontal="left" vertical="top"/>
      <protection locked="0"/>
    </xf>
    <xf numFmtId="0" fontId="4" fillId="0" borderId="1" xfId="5" applyFont="1" applyBorder="1" applyAlignment="1">
      <alignment horizontal="left"/>
    </xf>
    <xf numFmtId="0" fontId="4" fillId="22" borderId="6" xfId="5" applyFont="1" applyFill="1" applyBorder="1" applyAlignment="1" applyProtection="1">
      <alignment horizontal="left" vertical="top" wrapText="1"/>
      <protection locked="0"/>
    </xf>
    <xf numFmtId="0" fontId="4" fillId="22" borderId="9" xfId="5" applyFont="1" applyFill="1" applyBorder="1" applyAlignment="1" applyProtection="1">
      <alignment horizontal="left" vertical="top" wrapText="1"/>
      <protection locked="0"/>
    </xf>
    <xf numFmtId="0" fontId="4" fillId="22" borderId="7" xfId="5" applyFont="1" applyFill="1" applyBorder="1" applyAlignment="1" applyProtection="1">
      <alignment horizontal="left" vertical="top" wrapText="1"/>
      <protection locked="0"/>
    </xf>
    <xf numFmtId="0" fontId="4" fillId="0" borderId="1" xfId="5" applyFont="1" applyBorder="1" applyAlignment="1">
      <alignment vertical="center" wrapText="1"/>
    </xf>
    <xf numFmtId="0" fontId="4" fillId="0" borderId="1" xfId="0" applyFont="1" applyBorder="1" applyAlignment="1">
      <alignment vertical="center" wrapText="1"/>
    </xf>
    <xf numFmtId="0" fontId="4" fillId="0" borderId="6" xfId="5" applyFont="1" applyBorder="1" applyAlignment="1">
      <alignment wrapText="1"/>
    </xf>
    <xf numFmtId="0" fontId="6" fillId="0" borderId="7" xfId="0" applyFont="1" applyBorder="1" applyAlignment="1">
      <alignment wrapText="1"/>
    </xf>
    <xf numFmtId="0" fontId="16" fillId="9" borderId="0" xfId="6" applyFill="1" applyBorder="1" applyAlignment="1" applyProtection="1">
      <alignment horizontal="center" vertical="center"/>
      <protection locked="0"/>
    </xf>
    <xf numFmtId="0" fontId="16" fillId="0" borderId="0" xfId="6" applyAlignment="1" applyProtection="1">
      <protection locked="0"/>
    </xf>
    <xf numFmtId="0" fontId="43" fillId="4" borderId="18" xfId="0" applyFont="1" applyFill="1" applyBorder="1" applyAlignment="1">
      <alignment horizontal="center"/>
    </xf>
    <xf numFmtId="0" fontId="43" fillId="4" borderId="19" xfId="0" applyFont="1" applyFill="1" applyBorder="1" applyAlignment="1">
      <alignment horizontal="center"/>
    </xf>
    <xf numFmtId="0" fontId="43" fillId="4" borderId="21" xfId="0" applyFont="1" applyFill="1" applyBorder="1" applyAlignment="1">
      <alignment horizontal="center"/>
    </xf>
    <xf numFmtId="173" fontId="4" fillId="22" borderId="6" xfId="1" applyNumberFormat="1" applyFont="1" applyFill="1" applyBorder="1" applyAlignment="1" applyProtection="1">
      <alignment horizontal="left"/>
      <protection locked="0"/>
    </xf>
    <xf numFmtId="173" fontId="4" fillId="22" borderId="9" xfId="1" applyNumberFormat="1" applyFont="1" applyFill="1" applyBorder="1" applyAlignment="1" applyProtection="1">
      <alignment horizontal="left"/>
      <protection locked="0"/>
    </xf>
    <xf numFmtId="173" fontId="4" fillId="22" borderId="7" xfId="1" applyNumberFormat="1" applyFont="1" applyFill="1" applyBorder="1" applyAlignment="1" applyProtection="1">
      <alignment horizontal="left"/>
      <protection locked="0"/>
    </xf>
    <xf numFmtId="0" fontId="16" fillId="0" borderId="0" xfId="6" applyAlignment="1">
      <alignment horizontal="center" vertical="center"/>
    </xf>
    <xf numFmtId="0" fontId="4" fillId="26" borderId="1" xfId="5" applyFont="1" applyFill="1" applyBorder="1" applyAlignment="1">
      <alignment horizontal="right"/>
    </xf>
    <xf numFmtId="0" fontId="6" fillId="26" borderId="1" xfId="0" applyFont="1" applyFill="1" applyBorder="1" applyAlignment="1">
      <alignment horizontal="right"/>
    </xf>
    <xf numFmtId="0" fontId="4" fillId="0" borderId="1" xfId="5" applyFont="1" applyBorder="1" applyAlignment="1">
      <alignment horizontal="right"/>
    </xf>
    <xf numFmtId="0" fontId="6" fillId="0" borderId="1" xfId="0" applyFont="1" applyBorder="1" applyAlignment="1">
      <alignment horizontal="right"/>
    </xf>
    <xf numFmtId="0" fontId="6" fillId="0" borderId="6" xfId="0" applyFont="1" applyBorder="1" applyAlignment="1">
      <alignment horizontal="right"/>
    </xf>
    <xf numFmtId="0" fontId="4" fillId="13" borderId="6" xfId="5" applyFont="1" applyFill="1" applyBorder="1" applyAlignment="1">
      <alignment horizontal="left"/>
    </xf>
    <xf numFmtId="0" fontId="4" fillId="13" borderId="9" xfId="5" applyFont="1" applyFill="1" applyBorder="1" applyAlignment="1">
      <alignment horizontal="left"/>
    </xf>
    <xf numFmtId="0" fontId="4" fillId="13" borderId="7" xfId="5" applyFont="1" applyFill="1" applyBorder="1" applyAlignment="1">
      <alignment horizontal="left"/>
    </xf>
    <xf numFmtId="170" fontId="4" fillId="13" borderId="6" xfId="5" applyNumberFormat="1" applyFont="1" applyFill="1" applyBorder="1" applyAlignment="1">
      <alignment horizontal="left"/>
    </xf>
    <xf numFmtId="170" fontId="4" fillId="13" borderId="9" xfId="5" applyNumberFormat="1" applyFont="1" applyFill="1" applyBorder="1" applyAlignment="1">
      <alignment horizontal="left"/>
    </xf>
    <xf numFmtId="170" fontId="4" fillId="13" borderId="7" xfId="5" applyNumberFormat="1" applyFont="1" applyFill="1" applyBorder="1" applyAlignment="1">
      <alignment horizontal="left"/>
    </xf>
    <xf numFmtId="0" fontId="5" fillId="0" borderId="6" xfId="5" applyFont="1" applyBorder="1" applyAlignment="1">
      <alignment vertical="center" wrapText="1"/>
    </xf>
    <xf numFmtId="0" fontId="5" fillId="0" borderId="9" xfId="0" applyFont="1" applyBorder="1" applyAlignment="1">
      <alignment wrapText="1"/>
    </xf>
    <xf numFmtId="0" fontId="5" fillId="0" borderId="7" xfId="0" applyFont="1" applyBorder="1" applyAlignment="1">
      <alignment wrapText="1"/>
    </xf>
    <xf numFmtId="0" fontId="4" fillId="22" borderId="6" xfId="0" applyFont="1" applyFill="1" applyBorder="1" applyAlignment="1" applyProtection="1">
      <alignment horizontal="center"/>
      <protection locked="0"/>
    </xf>
    <xf numFmtId="0" fontId="4" fillId="22" borderId="9" xfId="0" applyFont="1" applyFill="1" applyBorder="1" applyAlignment="1" applyProtection="1">
      <alignment horizontal="center"/>
      <protection locked="0"/>
    </xf>
    <xf numFmtId="0" fontId="4" fillId="22" borderId="7" xfId="0" applyFont="1" applyFill="1" applyBorder="1" applyAlignment="1" applyProtection="1">
      <alignment horizontal="center"/>
      <protection locked="0"/>
    </xf>
    <xf numFmtId="49" fontId="83" fillId="22" borderId="6" xfId="5" applyNumberFormat="1" applyFont="1" applyFill="1" applyBorder="1" applyAlignment="1" applyProtection="1">
      <alignment horizontal="center"/>
      <protection locked="0"/>
    </xf>
    <xf numFmtId="49" fontId="83" fillId="22" borderId="9" xfId="5" applyNumberFormat="1" applyFont="1" applyFill="1" applyBorder="1" applyAlignment="1" applyProtection="1">
      <alignment horizontal="center"/>
      <protection locked="0"/>
    </xf>
    <xf numFmtId="49" fontId="83" fillId="22" borderId="7" xfId="5" applyNumberFormat="1" applyFont="1" applyFill="1" applyBorder="1" applyAlignment="1" applyProtection="1">
      <alignment horizontal="center"/>
      <protection locked="0"/>
    </xf>
    <xf numFmtId="0" fontId="4" fillId="0" borderId="1" xfId="5" applyFont="1" applyBorder="1"/>
    <xf numFmtId="0" fontId="4" fillId="0" borderId="1" xfId="0" applyFont="1" applyBorder="1"/>
    <xf numFmtId="0" fontId="4" fillId="22" borderId="9" xfId="5" applyFont="1" applyFill="1" applyBorder="1" applyAlignment="1" applyProtection="1">
      <alignment horizontal="center"/>
      <protection locked="0"/>
    </xf>
    <xf numFmtId="0" fontId="4" fillId="22" borderId="7" xfId="5" applyFont="1" applyFill="1" applyBorder="1" applyAlignment="1" applyProtection="1">
      <alignment horizontal="center"/>
      <protection locked="0"/>
    </xf>
    <xf numFmtId="0" fontId="5" fillId="0" borderId="9" xfId="5" applyFont="1" applyBorder="1" applyAlignment="1">
      <alignment vertical="top" wrapText="1"/>
    </xf>
    <xf numFmtId="0" fontId="6" fillId="0" borderId="9" xfId="0" applyFont="1" applyBorder="1" applyAlignment="1">
      <alignment vertical="top" wrapText="1"/>
    </xf>
    <xf numFmtId="0" fontId="6" fillId="0" borderId="0" xfId="0" applyFont="1" applyAlignment="1">
      <alignment wrapText="1"/>
    </xf>
    <xf numFmtId="0" fontId="6" fillId="0" borderId="7" xfId="0" applyFont="1" applyBorder="1"/>
    <xf numFmtId="0" fontId="4" fillId="0" borderId="6" xfId="0" applyFont="1" applyBorder="1"/>
    <xf numFmtId="0" fontId="4" fillId="0" borderId="6" xfId="0" applyFont="1" applyBorder="1" applyAlignment="1">
      <alignment wrapText="1"/>
    </xf>
    <xf numFmtId="0" fontId="83" fillId="0" borderId="6" xfId="0" applyFont="1" applyBorder="1" applyAlignment="1">
      <alignment wrapText="1"/>
    </xf>
    <xf numFmtId="0" fontId="84" fillId="0" borderId="9" xfId="0" applyFont="1" applyBorder="1" applyAlignment="1">
      <alignment wrapText="1"/>
    </xf>
    <xf numFmtId="0" fontId="84" fillId="0" borderId="7" xfId="0" applyFont="1" applyBorder="1" applyAlignment="1">
      <alignment wrapText="1"/>
    </xf>
    <xf numFmtId="0" fontId="83" fillId="0" borderId="6" xfId="0" applyFont="1" applyBorder="1"/>
    <xf numFmtId="0" fontId="84" fillId="0" borderId="9" xfId="0" applyFont="1" applyBorder="1"/>
    <xf numFmtId="0" fontId="84" fillId="0" borderId="7" xfId="0" applyFont="1" applyBorder="1"/>
    <xf numFmtId="0" fontId="4" fillId="0" borderId="1" xfId="5" applyFont="1" applyBorder="1" applyAlignment="1">
      <alignment vertical="center"/>
    </xf>
    <xf numFmtId="0" fontId="4" fillId="0" borderId="1" xfId="0" applyFont="1" applyBorder="1" applyAlignment="1">
      <alignment vertical="center"/>
    </xf>
    <xf numFmtId="0" fontId="4" fillId="10" borderId="18" xfId="5" applyFont="1" applyFill="1" applyBorder="1" applyAlignment="1">
      <alignment horizontal="center"/>
    </xf>
    <xf numFmtId="0" fontId="6" fillId="10" borderId="19" xfId="0" applyFont="1" applyFill="1" applyBorder="1"/>
    <xf numFmtId="0" fontId="6" fillId="10" borderId="21" xfId="0" applyFont="1" applyFill="1" applyBorder="1"/>
    <xf numFmtId="0" fontId="4" fillId="0" borderId="9" xfId="5" applyFont="1" applyBorder="1" applyAlignment="1">
      <alignment vertical="center"/>
    </xf>
    <xf numFmtId="0" fontId="4" fillId="0" borderId="7" xfId="5" applyFont="1" applyBorder="1" applyAlignment="1">
      <alignment vertical="center"/>
    </xf>
    <xf numFmtId="0" fontId="83" fillId="0" borderId="1" xfId="5" applyFont="1" applyBorder="1" applyAlignment="1">
      <alignment vertical="center"/>
    </xf>
    <xf numFmtId="0" fontId="83" fillId="0" borderId="1" xfId="0" applyFont="1" applyBorder="1" applyAlignment="1">
      <alignment vertical="center"/>
    </xf>
    <xf numFmtId="0" fontId="83" fillId="0" borderId="6" xfId="0" applyFont="1" applyBorder="1" applyAlignment="1">
      <alignment vertical="top" wrapText="1"/>
    </xf>
    <xf numFmtId="0" fontId="83" fillId="0" borderId="9" xfId="0" applyFont="1" applyBorder="1" applyAlignment="1">
      <alignment vertical="top" wrapText="1"/>
    </xf>
    <xf numFmtId="0" fontId="83" fillId="0" borderId="1" xfId="5" applyFont="1" applyBorder="1" applyAlignment="1">
      <alignment horizontal="left" wrapText="1"/>
    </xf>
    <xf numFmtId="0" fontId="4" fillId="0" borderId="0" xfId="5" applyFont="1" applyAlignment="1">
      <alignment horizontal="left" wrapText="1"/>
    </xf>
    <xf numFmtId="0" fontId="6" fillId="22" borderId="6" xfId="0" applyFont="1" applyFill="1" applyBorder="1" applyAlignment="1" applyProtection="1">
      <alignment horizontal="center" vertical="center"/>
      <protection locked="0"/>
    </xf>
    <xf numFmtId="0" fontId="6" fillId="22" borderId="7" xfId="0" applyFont="1" applyFill="1" applyBorder="1" applyAlignment="1" applyProtection="1">
      <alignment horizontal="center" vertical="center"/>
      <protection locked="0"/>
    </xf>
    <xf numFmtId="166" fontId="4" fillId="22" borderId="6" xfId="1" applyNumberFormat="1" applyFont="1" applyFill="1" applyBorder="1" applyAlignment="1" applyProtection="1">
      <alignment horizontal="left"/>
      <protection locked="0"/>
    </xf>
    <xf numFmtId="166" fontId="4" fillId="22" borderId="9" xfId="1" applyNumberFormat="1" applyFont="1" applyFill="1" applyBorder="1" applyAlignment="1" applyProtection="1">
      <alignment horizontal="left"/>
      <protection locked="0"/>
    </xf>
    <xf numFmtId="166" fontId="4" fillId="22" borderId="7" xfId="1" applyNumberFormat="1" applyFont="1" applyFill="1" applyBorder="1" applyAlignment="1" applyProtection="1">
      <alignment horizontal="left"/>
      <protection locked="0"/>
    </xf>
    <xf numFmtId="166" fontId="4" fillId="20" borderId="6" xfId="1" applyNumberFormat="1" applyFont="1" applyFill="1" applyBorder="1" applyAlignment="1" applyProtection="1">
      <alignment horizontal="left"/>
    </xf>
    <xf numFmtId="166" fontId="4" fillId="20" borderId="9" xfId="1" applyNumberFormat="1" applyFont="1" applyFill="1" applyBorder="1" applyAlignment="1" applyProtection="1">
      <alignment horizontal="left"/>
    </xf>
    <xf numFmtId="166" fontId="4" fillId="20" borderId="7" xfId="1" applyNumberFormat="1" applyFont="1" applyFill="1" applyBorder="1" applyAlignment="1" applyProtection="1">
      <alignment horizontal="left"/>
    </xf>
    <xf numFmtId="0" fontId="4" fillId="0" borderId="1" xfId="5" applyFont="1" applyBorder="1" applyAlignment="1">
      <alignment horizontal="left" vertical="top"/>
    </xf>
    <xf numFmtId="0" fontId="4" fillId="22" borderId="1" xfId="5" applyFont="1" applyFill="1" applyBorder="1" applyAlignment="1" applyProtection="1">
      <alignment horizontal="left"/>
      <protection locked="0"/>
    </xf>
    <xf numFmtId="0" fontId="4" fillId="0" borderId="12" xfId="5" applyFont="1" applyBorder="1" applyAlignment="1">
      <alignment horizontal="left" vertical="top"/>
    </xf>
    <xf numFmtId="0" fontId="4" fillId="0" borderId="13" xfId="5" applyFont="1" applyBorder="1" applyAlignment="1">
      <alignment horizontal="left" vertical="top"/>
    </xf>
    <xf numFmtId="0" fontId="4" fillId="0" borderId="14" xfId="5" applyFont="1" applyBorder="1" applyAlignment="1">
      <alignment horizontal="left" vertical="top"/>
    </xf>
    <xf numFmtId="0" fontId="4" fillId="0" borderId="15" xfId="5" applyFont="1" applyBorder="1" applyAlignment="1">
      <alignment horizontal="left" vertical="top"/>
    </xf>
    <xf numFmtId="0" fontId="4" fillId="0" borderId="5" xfId="5" applyFont="1" applyBorder="1" applyAlignment="1">
      <alignment horizontal="left" vertical="top"/>
    </xf>
    <xf numFmtId="0" fontId="4" fillId="0" borderId="16" xfId="5" applyFont="1" applyBorder="1" applyAlignment="1">
      <alignment horizontal="left" vertical="top"/>
    </xf>
    <xf numFmtId="0" fontId="4" fillId="0" borderId="6" xfId="5" applyFont="1" applyBorder="1" applyAlignment="1">
      <alignment horizontal="left" wrapText="1"/>
    </xf>
    <xf numFmtId="0" fontId="4" fillId="0" borderId="9" xfId="5" applyFont="1" applyBorder="1" applyAlignment="1">
      <alignment horizontal="left" wrapText="1"/>
    </xf>
    <xf numFmtId="0" fontId="4" fillId="0" borderId="7" xfId="5" applyFont="1" applyBorder="1" applyAlignment="1">
      <alignment horizontal="left" wrapText="1"/>
    </xf>
    <xf numFmtId="0" fontId="4" fillId="0" borderId="0" xfId="5" applyFont="1" applyAlignment="1">
      <alignment horizontal="left" vertical="top" wrapText="1"/>
    </xf>
    <xf numFmtId="0" fontId="4" fillId="0" borderId="6" xfId="0" applyFont="1" applyBorder="1" applyAlignment="1">
      <alignment horizontal="left"/>
    </xf>
    <xf numFmtId="0" fontId="4" fillId="22" borderId="15" xfId="0" applyFont="1" applyFill="1" applyBorder="1" applyAlignment="1" applyProtection="1">
      <alignment horizontal="center"/>
      <protection locked="0"/>
    </xf>
    <xf numFmtId="0" fontId="4" fillId="22" borderId="5" xfId="0" applyFont="1" applyFill="1" applyBorder="1" applyAlignment="1" applyProtection="1">
      <alignment horizontal="center"/>
      <protection locked="0"/>
    </xf>
    <xf numFmtId="0" fontId="4" fillId="22" borderId="16" xfId="0" applyFont="1" applyFill="1" applyBorder="1" applyAlignment="1" applyProtection="1">
      <alignment horizontal="center"/>
      <protection locked="0"/>
    </xf>
    <xf numFmtId="0" fontId="4" fillId="0" borderId="9" xfId="5" applyFont="1" applyBorder="1"/>
    <xf numFmtId="0" fontId="4" fillId="0" borderId="7" xfId="5" applyFont="1" applyBorder="1"/>
    <xf numFmtId="0" fontId="5" fillId="0" borderId="0" xfId="5" applyFont="1" applyAlignment="1">
      <alignment vertical="top" wrapText="1"/>
    </xf>
    <xf numFmtId="0" fontId="4" fillId="22" borderId="1" xfId="5" applyFont="1" applyFill="1" applyBorder="1" applyAlignment="1" applyProtection="1">
      <alignment vertical="top" wrapText="1"/>
      <protection locked="0"/>
    </xf>
    <xf numFmtId="0" fontId="6" fillId="22" borderId="1" xfId="0" applyFont="1" applyFill="1" applyBorder="1" applyAlignment="1" applyProtection="1">
      <alignment vertical="top" wrapText="1"/>
      <protection locked="0"/>
    </xf>
    <xf numFmtId="0" fontId="4" fillId="0" borderId="0" xfId="5" applyFont="1" applyAlignment="1">
      <alignment horizontal="left"/>
    </xf>
    <xf numFmtId="0" fontId="4" fillId="22" borderId="1" xfId="0" applyFont="1" applyFill="1" applyBorder="1" applyAlignment="1" applyProtection="1">
      <alignment horizontal="center"/>
      <protection locked="0"/>
    </xf>
    <xf numFmtId="0" fontId="69" fillId="0" borderId="0" xfId="0" applyFont="1" applyAlignment="1">
      <alignment horizontal="center"/>
    </xf>
    <xf numFmtId="0" fontId="68" fillId="31" borderId="1" xfId="0" applyFont="1" applyFill="1" applyBorder="1" applyAlignment="1">
      <alignment horizontal="center" vertical="center" wrapText="1"/>
    </xf>
    <xf numFmtId="0" fontId="44" fillId="22" borderId="1" xfId="0" applyFont="1" applyFill="1" applyBorder="1" applyAlignment="1" applyProtection="1">
      <alignment horizontal="center" vertical="center" wrapText="1"/>
      <protection locked="0"/>
    </xf>
    <xf numFmtId="0" fontId="44" fillId="0" borderId="0" xfId="0" applyFont="1" applyAlignment="1">
      <alignment horizontal="left" vertical="top"/>
    </xf>
    <xf numFmtId="49" fontId="44" fillId="0" borderId="0" xfId="0" applyNumberFormat="1" applyFont="1" applyAlignment="1">
      <alignment horizontal="left" vertical="top" wrapText="1"/>
    </xf>
    <xf numFmtId="0" fontId="44" fillId="0" borderId="0" xfId="0" applyFont="1" applyAlignment="1">
      <alignment horizontal="left" vertical="top" wrapText="1"/>
    </xf>
    <xf numFmtId="0" fontId="7" fillId="7" borderId="6" xfId="5" applyFont="1" applyFill="1" applyBorder="1" applyAlignment="1">
      <alignment horizontal="center"/>
    </xf>
    <xf numFmtId="0" fontId="7" fillId="7" borderId="9" xfId="5" applyFont="1" applyFill="1" applyBorder="1" applyAlignment="1">
      <alignment horizontal="center"/>
    </xf>
    <xf numFmtId="0" fontId="7" fillId="7" borderId="7" xfId="5" applyFont="1" applyFill="1" applyBorder="1" applyAlignment="1">
      <alignment horizontal="center"/>
    </xf>
    <xf numFmtId="0" fontId="18" fillId="0" borderId="0" xfId="5" applyFont="1" applyAlignment="1">
      <alignment horizontal="left" vertical="top" wrapText="1"/>
    </xf>
    <xf numFmtId="0" fontId="19" fillId="0" borderId="0" xfId="5" applyFont="1" applyAlignment="1">
      <alignment horizontal="left" vertical="top" wrapText="1"/>
    </xf>
    <xf numFmtId="0" fontId="18" fillId="0" borderId="0" xfId="5" applyFont="1" applyAlignment="1">
      <alignment horizontal="left" wrapText="1"/>
    </xf>
    <xf numFmtId="0" fontId="19" fillId="0" borderId="0" xfId="5" applyFont="1" applyAlignment="1">
      <alignment horizontal="left" wrapText="1"/>
    </xf>
    <xf numFmtId="0" fontId="23" fillId="0" borderId="0" xfId="5" applyFont="1" applyAlignment="1">
      <alignment horizontal="left" wrapText="1"/>
    </xf>
    <xf numFmtId="165" fontId="13" fillId="22" borderId="6" xfId="2" applyNumberFormat="1" applyFont="1" applyFill="1" applyBorder="1" applyAlignment="1" applyProtection="1">
      <alignment horizontal="center" vertical="center" wrapText="1"/>
      <protection locked="0"/>
    </xf>
    <xf numFmtId="165" fontId="13" fillId="22" borderId="7" xfId="2" applyNumberFormat="1" applyFont="1" applyFill="1" applyBorder="1" applyAlignment="1" applyProtection="1">
      <alignment horizontal="center" vertical="center" wrapText="1"/>
      <protection locked="0"/>
    </xf>
    <xf numFmtId="0" fontId="12" fillId="14" borderId="6" xfId="0" applyFont="1" applyFill="1" applyBorder="1" applyAlignment="1">
      <alignment horizontal="left" vertical="top" wrapText="1"/>
    </xf>
    <xf numFmtId="0" fontId="12" fillId="14" borderId="9" xfId="0" applyFont="1" applyFill="1" applyBorder="1" applyAlignment="1">
      <alignment horizontal="left" vertical="top" wrapText="1"/>
    </xf>
    <xf numFmtId="0" fontId="12" fillId="14" borderId="7"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5" xfId="0" applyFont="1" applyFill="1" applyBorder="1" applyAlignment="1">
      <alignment horizontal="left" vertical="top" wrapText="1"/>
    </xf>
    <xf numFmtId="0" fontId="12" fillId="12" borderId="6"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57" fillId="24" borderId="100" xfId="0" applyFont="1" applyFill="1" applyBorder="1" applyAlignment="1" applyProtection="1">
      <alignment horizontal="center" vertical="center" wrapText="1"/>
      <protection locked="0"/>
    </xf>
    <xf numFmtId="0" fontId="57" fillId="24" borderId="77" xfId="0" applyFont="1" applyFill="1" applyBorder="1" applyAlignment="1" applyProtection="1">
      <alignment horizontal="center" vertical="center" wrapText="1"/>
      <protection locked="0"/>
    </xf>
    <xf numFmtId="0" fontId="66" fillId="0" borderId="85" xfId="0" applyFont="1" applyBorder="1" applyAlignment="1">
      <alignment horizontal="left"/>
    </xf>
    <xf numFmtId="0" fontId="66" fillId="0" borderId="0" xfId="0" applyFont="1" applyAlignment="1">
      <alignment horizontal="left"/>
    </xf>
    <xf numFmtId="0" fontId="0" fillId="22" borderId="1" xfId="0" applyFill="1" applyBorder="1" applyAlignment="1" applyProtection="1">
      <alignment horizontal="center"/>
      <protection locked="0"/>
    </xf>
    <xf numFmtId="0" fontId="60" fillId="0" borderId="85" xfId="0" applyFont="1" applyBorder="1" applyAlignment="1">
      <alignment horizontal="center"/>
    </xf>
    <xf numFmtId="0" fontId="60" fillId="0" borderId="0" xfId="0" applyFont="1" applyAlignment="1">
      <alignment horizontal="center"/>
    </xf>
    <xf numFmtId="0" fontId="59" fillId="28" borderId="87" xfId="0" applyFont="1" applyFill="1" applyBorder="1" applyAlignment="1">
      <alignment horizontal="left" vertical="top" wrapText="1"/>
    </xf>
    <xf numFmtId="0" fontId="59" fillId="28" borderId="1" xfId="0" applyFont="1" applyFill="1" applyBorder="1" applyAlignment="1">
      <alignment horizontal="left" vertical="top" wrapText="1"/>
    </xf>
    <xf numFmtId="0" fontId="59" fillId="28" borderId="2" xfId="0" applyFont="1" applyFill="1" applyBorder="1" applyAlignment="1">
      <alignment horizontal="left" vertical="top" wrapText="1"/>
    </xf>
    <xf numFmtId="0" fontId="58" fillId="0" borderId="88" xfId="0" applyFont="1" applyBorder="1" applyAlignment="1">
      <alignment horizontal="center" wrapText="1"/>
    </xf>
    <xf numFmtId="0" fontId="58" fillId="0" borderId="89" xfId="0" applyFont="1" applyBorder="1" applyAlignment="1">
      <alignment horizontal="center" wrapText="1"/>
    </xf>
    <xf numFmtId="0" fontId="58" fillId="0" borderId="12" xfId="0" applyFont="1" applyBorder="1" applyAlignment="1">
      <alignment horizontal="center" wrapText="1"/>
    </xf>
    <xf numFmtId="0" fontId="58" fillId="0" borderId="15" xfId="0" applyFont="1" applyBorder="1" applyAlignment="1">
      <alignment horizontal="center" wrapText="1"/>
    </xf>
    <xf numFmtId="0" fontId="58" fillId="0" borderId="93" xfId="0" applyFont="1" applyBorder="1" applyAlignment="1">
      <alignment horizontal="center" vertical="center" wrapText="1"/>
    </xf>
    <xf numFmtId="0" fontId="58" fillId="0" borderId="96" xfId="0" applyFont="1" applyBorder="1" applyAlignment="1">
      <alignment horizontal="center" vertical="center" wrapText="1"/>
    </xf>
    <xf numFmtId="0" fontId="57" fillId="22" borderId="94" xfId="0" applyFont="1" applyFill="1" applyBorder="1" applyAlignment="1" applyProtection="1">
      <alignment horizontal="center" vertical="center" wrapText="1"/>
      <protection locked="0"/>
    </xf>
    <xf numFmtId="0" fontId="57" fillId="22" borderId="97" xfId="0" applyFont="1" applyFill="1" applyBorder="1" applyAlignment="1" applyProtection="1">
      <alignment horizontal="center" vertical="center" wrapText="1"/>
      <protection locked="0"/>
    </xf>
    <xf numFmtId="0" fontId="57" fillId="22" borderId="95" xfId="0" applyFont="1" applyFill="1" applyBorder="1" applyAlignment="1" applyProtection="1">
      <alignment horizontal="center" vertical="center" wrapText="1"/>
      <protection locked="0"/>
    </xf>
    <xf numFmtId="0" fontId="57" fillId="22" borderId="98" xfId="0" applyFont="1" applyFill="1" applyBorder="1" applyAlignment="1" applyProtection="1">
      <alignment horizontal="center" vertical="center" wrapText="1"/>
      <protection locked="0"/>
    </xf>
    <xf numFmtId="0" fontId="39" fillId="19" borderId="82" xfId="0" applyFont="1" applyFill="1" applyBorder="1" applyAlignment="1">
      <alignment horizontal="center"/>
    </xf>
    <xf numFmtId="0" fontId="39" fillId="19" borderId="83" xfId="0" applyFont="1" applyFill="1" applyBorder="1" applyAlignment="1">
      <alignment horizontal="center"/>
    </xf>
    <xf numFmtId="0" fontId="39" fillId="19" borderId="84" xfId="0" applyFont="1" applyFill="1" applyBorder="1" applyAlignment="1">
      <alignment horizontal="center"/>
    </xf>
    <xf numFmtId="166" fontId="7" fillId="0" borderId="18" xfId="1" applyNumberFormat="1" applyFont="1" applyFill="1" applyBorder="1" applyAlignment="1" applyProtection="1">
      <alignment horizontal="center"/>
    </xf>
    <xf numFmtId="166" fontId="7" fillId="0" borderId="19" xfId="1" applyNumberFormat="1" applyFont="1" applyFill="1" applyBorder="1" applyAlignment="1" applyProtection="1">
      <alignment horizontal="center"/>
    </xf>
    <xf numFmtId="166" fontId="7" fillId="0" borderId="21" xfId="1" applyNumberFormat="1" applyFont="1" applyFill="1" applyBorder="1" applyAlignment="1" applyProtection="1">
      <alignment horizontal="center"/>
    </xf>
    <xf numFmtId="0" fontId="7" fillId="0" borderId="26" xfId="0" applyFont="1" applyBorder="1" applyAlignment="1">
      <alignment horizontal="right" wrapText="1"/>
    </xf>
    <xf numFmtId="0" fontId="7" fillId="0" borderId="27" xfId="0" applyFont="1" applyBorder="1" applyAlignment="1">
      <alignment horizontal="right" wrapText="1"/>
    </xf>
    <xf numFmtId="166" fontId="4" fillId="0" borderId="20" xfId="1" applyNumberFormat="1" applyFont="1" applyBorder="1" applyAlignment="1" applyProtection="1">
      <alignment horizontal="center" wrapText="1"/>
    </xf>
    <xf numFmtId="166" fontId="4" fillId="0" borderId="5" xfId="1" applyNumberFormat="1" applyFont="1" applyBorder="1" applyAlignment="1" applyProtection="1">
      <alignment horizontal="center" wrapText="1"/>
    </xf>
    <xf numFmtId="0" fontId="7" fillId="1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7" fillId="13" borderId="6" xfId="0" applyFont="1" applyFill="1" applyBorder="1" applyAlignment="1">
      <alignment horizontal="center" wrapText="1"/>
    </xf>
    <xf numFmtId="0" fontId="6" fillId="0" borderId="9" xfId="0" applyFont="1" applyBorder="1" applyAlignment="1">
      <alignment horizontal="center" wrapText="1"/>
    </xf>
    <xf numFmtId="0" fontId="6" fillId="0" borderId="7" xfId="0" applyFont="1" applyBorder="1" applyAlignment="1">
      <alignment horizontal="center" wrapText="1"/>
    </xf>
    <xf numFmtId="0" fontId="7" fillId="23" borderId="6" xfId="0" applyFont="1" applyFill="1" applyBorder="1" applyAlignment="1" applyProtection="1">
      <alignment horizontal="left" vertical="center" wrapText="1"/>
      <protection locked="0"/>
    </xf>
    <xf numFmtId="0" fontId="6" fillId="23" borderId="9" xfId="0" applyFont="1" applyFill="1" applyBorder="1" applyAlignment="1" applyProtection="1">
      <alignment vertical="center"/>
      <protection locked="0"/>
    </xf>
    <xf numFmtId="0" fontId="6" fillId="23" borderId="7" xfId="0" applyFont="1" applyFill="1" applyBorder="1" applyAlignment="1" applyProtection="1">
      <alignment vertical="center"/>
      <protection locked="0"/>
    </xf>
    <xf numFmtId="165" fontId="6" fillId="23" borderId="6" xfId="2" applyNumberFormat="1" applyFont="1" applyFill="1" applyBorder="1" applyAlignment="1" applyProtection="1">
      <alignment wrapText="1"/>
      <protection locked="0"/>
    </xf>
    <xf numFmtId="0" fontId="6" fillId="23" borderId="9" xfId="0" applyFont="1" applyFill="1" applyBorder="1" applyAlignment="1" applyProtection="1">
      <alignment wrapText="1"/>
      <protection locked="0"/>
    </xf>
    <xf numFmtId="0" fontId="6" fillId="23" borderId="7" xfId="0" applyFont="1" applyFill="1" applyBorder="1" applyAlignment="1" applyProtection="1">
      <alignment wrapText="1"/>
      <protection locked="0"/>
    </xf>
    <xf numFmtId="166" fontId="7" fillId="0" borderId="25" xfId="1" applyNumberFormat="1" applyFont="1" applyFill="1" applyBorder="1" applyAlignment="1" applyProtection="1">
      <alignment horizontal="center"/>
    </xf>
    <xf numFmtId="3" fontId="30" fillId="0" borderId="0" xfId="5" applyNumberFormat="1" applyFont="1" applyAlignment="1">
      <alignment horizontal="center" vertical="center"/>
    </xf>
    <xf numFmtId="0" fontId="31" fillId="0" borderId="0" xfId="5" applyFont="1" applyAlignment="1">
      <alignment vertical="center"/>
    </xf>
    <xf numFmtId="0" fontId="27" fillId="22" borderId="0" xfId="0" applyFont="1" applyFill="1" applyAlignment="1">
      <alignment horizontal="left" vertical="center" wrapText="1"/>
    </xf>
    <xf numFmtId="0" fontId="12" fillId="12" borderId="1" xfId="0" applyFont="1" applyFill="1" applyBorder="1" applyAlignment="1">
      <alignment horizontal="center" vertical="center" wrapText="1"/>
    </xf>
    <xf numFmtId="0" fontId="12" fillId="0" borderId="6" xfId="0" applyFont="1" applyBorder="1" applyAlignment="1">
      <alignment horizontal="left" vertical="top" wrapText="1"/>
    </xf>
    <xf numFmtId="0" fontId="13" fillId="0" borderId="9" xfId="0" applyFont="1" applyBorder="1" applyAlignment="1">
      <alignment wrapText="1"/>
    </xf>
    <xf numFmtId="0" fontId="13" fillId="0" borderId="7" xfId="0" applyFont="1" applyBorder="1" applyAlignment="1">
      <alignment wrapText="1"/>
    </xf>
    <xf numFmtId="42" fontId="12" fillId="0" borderId="6" xfId="2" applyNumberFormat="1" applyFont="1" applyFill="1" applyBorder="1" applyAlignment="1" applyProtection="1">
      <alignment horizontal="left" vertical="center" wrapText="1"/>
    </xf>
    <xf numFmtId="0" fontId="13" fillId="0" borderId="9" xfId="0" applyFont="1" applyBorder="1" applyAlignment="1">
      <alignment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0" fontId="7" fillId="12" borderId="12"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4" xfId="0" applyFont="1" applyFill="1" applyBorder="1" applyAlignment="1">
      <alignment horizontal="center" vertical="center" wrapText="1"/>
    </xf>
    <xf numFmtId="0" fontId="7"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6" fillId="5" borderId="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7" xfId="0" applyFont="1" applyFill="1" applyBorder="1" applyAlignment="1">
      <alignment horizontal="center" vertical="center"/>
    </xf>
    <xf numFmtId="0" fontId="6" fillId="34" borderId="6" xfId="0" applyFont="1" applyFill="1" applyBorder="1" applyAlignment="1">
      <alignment horizontal="center" wrapText="1"/>
    </xf>
    <xf numFmtId="0" fontId="6" fillId="34" borderId="9" xfId="0" applyFont="1" applyFill="1" applyBorder="1" applyAlignment="1">
      <alignment horizontal="center" wrapText="1"/>
    </xf>
    <xf numFmtId="0" fontId="6" fillId="34" borderId="7" xfId="0" applyFont="1" applyFill="1" applyBorder="1" applyAlignment="1">
      <alignment horizontal="center" wrapText="1"/>
    </xf>
    <xf numFmtId="0" fontId="4" fillId="34" borderId="2" xfId="0" applyFont="1" applyFill="1" applyBorder="1" applyAlignment="1">
      <alignment horizontal="center" vertical="center" wrapText="1"/>
    </xf>
    <xf numFmtId="0" fontId="4" fillId="34" borderId="8" xfId="0" applyFont="1" applyFill="1" applyBorder="1" applyAlignment="1">
      <alignment horizontal="center" vertical="center" wrapText="1"/>
    </xf>
    <xf numFmtId="0" fontId="6" fillId="5" borderId="1" xfId="0" applyFont="1" applyFill="1" applyBorder="1" applyAlignment="1">
      <alignment horizontal="center" vertical="center"/>
    </xf>
    <xf numFmtId="0" fontId="4" fillId="0" borderId="1" xfId="0" applyFont="1" applyBorder="1" applyAlignment="1">
      <alignment horizontal="center" vertical="center"/>
    </xf>
    <xf numFmtId="0" fontId="6" fillId="5"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49" fontId="35" fillId="29" borderId="37" xfId="0" applyNumberFormat="1" applyFont="1" applyFill="1" applyBorder="1" applyAlignment="1">
      <alignment horizontal="left" vertical="center" wrapText="1"/>
    </xf>
    <xf numFmtId="49" fontId="35" fillId="29" borderId="38" xfId="0" applyNumberFormat="1" applyFont="1" applyFill="1" applyBorder="1" applyAlignment="1">
      <alignment horizontal="left" vertical="center" wrapText="1"/>
    </xf>
    <xf numFmtId="49" fontId="35" fillId="29" borderId="39" xfId="0" applyNumberFormat="1" applyFont="1" applyFill="1" applyBorder="1" applyAlignment="1">
      <alignment horizontal="left" vertical="center" wrapText="1"/>
    </xf>
    <xf numFmtId="0" fontId="35" fillId="29" borderId="37" xfId="0" applyFont="1" applyFill="1" applyBorder="1" applyAlignment="1">
      <alignment horizontal="left" vertical="center" wrapText="1"/>
    </xf>
    <xf numFmtId="0" fontId="35" fillId="29" borderId="38" xfId="0" applyFont="1" applyFill="1" applyBorder="1" applyAlignment="1">
      <alignment horizontal="left" vertical="center" wrapText="1"/>
    </xf>
    <xf numFmtId="0" fontId="35" fillId="29" borderId="39" xfId="0" applyFont="1" applyFill="1" applyBorder="1" applyAlignment="1">
      <alignment horizontal="left" vertical="center" wrapText="1"/>
    </xf>
    <xf numFmtId="170" fontId="35" fillId="29" borderId="73" xfId="7" applyNumberFormat="1" applyFont="1" applyFill="1" applyBorder="1" applyAlignment="1" applyProtection="1">
      <alignment horizontal="left" vertical="center" wrapText="1"/>
    </xf>
    <xf numFmtId="170" fontId="35" fillId="29" borderId="47" xfId="7" applyNumberFormat="1" applyFont="1" applyFill="1" applyBorder="1" applyAlignment="1" applyProtection="1">
      <alignment horizontal="left" vertical="center" wrapText="1"/>
    </xf>
    <xf numFmtId="170" fontId="35" fillId="29" borderId="74" xfId="7" applyNumberFormat="1" applyFont="1" applyFill="1" applyBorder="1" applyAlignment="1" applyProtection="1">
      <alignment horizontal="left" vertical="center" wrapText="1"/>
    </xf>
    <xf numFmtId="1" fontId="35" fillId="29" borderId="37" xfId="0" applyNumberFormat="1" applyFont="1" applyFill="1" applyBorder="1" applyAlignment="1">
      <alignment horizontal="left" vertical="center" wrapText="1"/>
    </xf>
    <xf numFmtId="1" fontId="35" fillId="29" borderId="38" xfId="0" applyNumberFormat="1" applyFont="1" applyFill="1" applyBorder="1" applyAlignment="1">
      <alignment horizontal="left" vertical="center" wrapText="1"/>
    </xf>
    <xf numFmtId="1" fontId="35" fillId="29" borderId="39" xfId="0" applyNumberFormat="1" applyFont="1" applyFill="1" applyBorder="1" applyAlignment="1">
      <alignment horizontal="left" vertical="center" wrapText="1"/>
    </xf>
    <xf numFmtId="174" fontId="35" fillId="29" borderId="37" xfId="0" applyNumberFormat="1" applyFont="1" applyFill="1" applyBorder="1" applyAlignment="1">
      <alignment horizontal="left" vertical="center" wrapText="1"/>
    </xf>
    <xf numFmtId="174" fontId="35" fillId="29" borderId="38" xfId="0" applyNumberFormat="1" applyFont="1" applyFill="1" applyBorder="1" applyAlignment="1">
      <alignment horizontal="left" vertical="center" wrapText="1"/>
    </xf>
    <xf numFmtId="174" fontId="35" fillId="29" borderId="39" xfId="0" applyNumberFormat="1" applyFont="1" applyFill="1" applyBorder="1" applyAlignment="1">
      <alignment horizontal="left" vertical="center" wrapText="1"/>
    </xf>
    <xf numFmtId="0" fontId="35" fillId="29" borderId="37" xfId="7" applyNumberFormat="1" applyFont="1" applyFill="1" applyBorder="1" applyAlignment="1" applyProtection="1">
      <alignment horizontal="left" vertical="center" wrapText="1"/>
    </xf>
    <xf numFmtId="0" fontId="35" fillId="29" borderId="38" xfId="7" applyNumberFormat="1" applyFont="1" applyFill="1" applyBorder="1" applyAlignment="1" applyProtection="1">
      <alignment horizontal="left" vertical="center" wrapText="1"/>
    </xf>
    <xf numFmtId="0" fontId="35" fillId="29" borderId="39" xfId="7" applyNumberFormat="1" applyFont="1" applyFill="1" applyBorder="1" applyAlignment="1" applyProtection="1">
      <alignment horizontal="left" vertical="center" wrapText="1"/>
    </xf>
    <xf numFmtId="2" fontId="35" fillId="29" borderId="107" xfId="3" applyNumberFormat="1" applyFont="1" applyFill="1" applyBorder="1" applyAlignment="1" applyProtection="1">
      <alignment horizontal="left" vertical="center" wrapText="1"/>
    </xf>
    <xf numFmtId="2" fontId="35" fillId="29" borderId="41" xfId="3" applyNumberFormat="1" applyFont="1" applyFill="1" applyBorder="1" applyAlignment="1" applyProtection="1">
      <alignment horizontal="left" vertical="center" wrapText="1"/>
    </xf>
    <xf numFmtId="2" fontId="35" fillId="29" borderId="108" xfId="3" applyNumberFormat="1" applyFont="1" applyFill="1" applyBorder="1" applyAlignment="1" applyProtection="1">
      <alignment horizontal="left" vertical="center" wrapText="1"/>
    </xf>
    <xf numFmtId="2" fontId="35" fillId="29" borderId="75" xfId="7" applyNumberFormat="1" applyFont="1" applyFill="1" applyBorder="1" applyAlignment="1" applyProtection="1">
      <alignment horizontal="left" vertical="center"/>
    </xf>
    <xf numFmtId="2" fontId="35" fillId="29" borderId="41" xfId="7" applyNumberFormat="1" applyFont="1" applyFill="1" applyBorder="1" applyAlignment="1" applyProtection="1">
      <alignment horizontal="left" vertical="center"/>
    </xf>
    <xf numFmtId="2" fontId="35" fillId="29" borderId="42" xfId="7" applyNumberFormat="1" applyFont="1" applyFill="1" applyBorder="1" applyAlignment="1" applyProtection="1">
      <alignment horizontal="left" vertical="center"/>
    </xf>
    <xf numFmtId="44" fontId="35" fillId="29" borderId="38" xfId="2" applyFont="1" applyFill="1" applyBorder="1" applyAlignment="1" applyProtection="1">
      <alignment horizontal="center" vertical="center" wrapText="1"/>
    </xf>
    <xf numFmtId="44" fontId="35" fillId="29" borderId="39" xfId="2" applyFont="1" applyFill="1" applyBorder="1" applyAlignment="1" applyProtection="1">
      <alignment horizontal="center" vertical="center" wrapText="1"/>
    </xf>
    <xf numFmtId="170" fontId="35" fillId="29" borderId="37" xfId="8" applyNumberFormat="1" applyFont="1" applyFill="1" applyBorder="1" applyAlignment="1" applyProtection="1">
      <alignment horizontal="left" vertical="center" wrapText="1"/>
    </xf>
    <xf numFmtId="170" fontId="35" fillId="29" borderId="38" xfId="8" applyNumberFormat="1" applyFont="1" applyFill="1" applyBorder="1" applyAlignment="1" applyProtection="1">
      <alignment horizontal="left" vertical="center" wrapText="1"/>
    </xf>
    <xf numFmtId="170" fontId="35" fillId="29" borderId="39" xfId="8" applyNumberFormat="1" applyFont="1" applyFill="1" applyBorder="1" applyAlignment="1" applyProtection="1">
      <alignment horizontal="left" vertical="center" wrapText="1"/>
    </xf>
    <xf numFmtId="170" fontId="35" fillId="29" borderId="40" xfId="7" applyNumberFormat="1" applyFont="1" applyFill="1" applyBorder="1" applyAlignment="1" applyProtection="1">
      <alignment horizontal="left" vertical="center" wrapText="1"/>
    </xf>
    <xf numFmtId="170" fontId="35" fillId="29" borderId="41" xfId="7" applyNumberFormat="1" applyFont="1" applyFill="1" applyBorder="1" applyAlignment="1" applyProtection="1">
      <alignment horizontal="left" vertical="center" wrapText="1"/>
    </xf>
    <xf numFmtId="170" fontId="35" fillId="29" borderId="42" xfId="7" applyNumberFormat="1" applyFont="1" applyFill="1" applyBorder="1" applyAlignment="1" applyProtection="1">
      <alignment horizontal="left" vertical="center" wrapText="1"/>
    </xf>
    <xf numFmtId="10" fontId="35" fillId="29" borderId="109" xfId="3" applyNumberFormat="1" applyFont="1" applyFill="1" applyBorder="1" applyAlignment="1" applyProtection="1">
      <alignment horizontal="left" vertical="center"/>
    </xf>
    <xf numFmtId="10" fontId="35" fillId="29" borderId="44" xfId="3" applyNumberFormat="1" applyFont="1" applyFill="1" applyBorder="1" applyAlignment="1" applyProtection="1">
      <alignment horizontal="left" vertical="center"/>
    </xf>
    <xf numFmtId="10" fontId="35" fillId="29" borderId="51" xfId="3" applyNumberFormat="1" applyFont="1" applyFill="1" applyBorder="1" applyAlignment="1" applyProtection="1">
      <alignment horizontal="left" vertical="center"/>
    </xf>
    <xf numFmtId="9" fontId="36" fillId="15" borderId="43" xfId="3" applyFont="1" applyFill="1" applyBorder="1" applyAlignment="1" applyProtection="1">
      <alignment horizontal="center" vertical="center"/>
    </xf>
    <xf numFmtId="9" fontId="36" fillId="15" borderId="45" xfId="3" applyFont="1" applyFill="1" applyBorder="1" applyAlignment="1" applyProtection="1">
      <alignment horizontal="center" vertical="center"/>
    </xf>
    <xf numFmtId="0" fontId="36" fillId="15" borderId="48" xfId="0" applyFont="1" applyFill="1" applyBorder="1" applyAlignment="1">
      <alignment horizontal="center" vertical="center"/>
    </xf>
    <xf numFmtId="0" fontId="36" fillId="15" borderId="49" xfId="0" applyFont="1" applyFill="1" applyBorder="1" applyAlignment="1">
      <alignment horizontal="center" vertical="center"/>
    </xf>
    <xf numFmtId="0" fontId="62" fillId="9" borderId="46" xfId="0" applyFont="1" applyFill="1" applyBorder="1" applyAlignment="1">
      <alignment horizontal="left" vertical="center" wrapText="1" indent="2"/>
    </xf>
    <xf numFmtId="0" fontId="62" fillId="9" borderId="56" xfId="0" applyFont="1" applyFill="1" applyBorder="1" applyAlignment="1">
      <alignment horizontal="left" vertical="center" wrapText="1" indent="2"/>
    </xf>
    <xf numFmtId="0" fontId="35" fillId="29" borderId="50" xfId="0" applyFont="1" applyFill="1" applyBorder="1" applyAlignment="1">
      <alignment horizontal="center" vertical="center" wrapText="1"/>
    </xf>
    <xf numFmtId="0" fontId="35" fillId="29" borderId="51" xfId="0" applyFont="1" applyFill="1" applyBorder="1" applyAlignment="1">
      <alignment horizontal="center" vertical="center" wrapText="1"/>
    </xf>
    <xf numFmtId="0" fontId="37" fillId="29" borderId="52" xfId="0" applyFont="1" applyFill="1" applyBorder="1" applyAlignment="1">
      <alignment horizontal="center" vertical="center" wrapText="1"/>
    </xf>
    <xf numFmtId="0" fontId="37" fillId="29" borderId="53" xfId="0" applyFont="1" applyFill="1" applyBorder="1" applyAlignment="1">
      <alignment horizontal="center" vertical="center" wrapText="1"/>
    </xf>
    <xf numFmtId="0" fontId="35" fillId="29" borderId="54" xfId="0" applyFont="1" applyFill="1" applyBorder="1" applyAlignment="1">
      <alignment horizontal="center" vertical="center" wrapText="1"/>
    </xf>
    <xf numFmtId="0" fontId="35" fillId="29" borderId="55" xfId="0" applyFont="1" applyFill="1" applyBorder="1" applyAlignment="1">
      <alignment horizontal="center" vertical="center" wrapText="1"/>
    </xf>
    <xf numFmtId="0" fontId="6" fillId="5" borderId="58" xfId="0" applyFont="1" applyFill="1" applyBorder="1" applyAlignment="1">
      <alignment horizontal="center" vertical="center"/>
    </xf>
    <xf numFmtId="0" fontId="6" fillId="5" borderId="59" xfId="0" applyFont="1" applyFill="1" applyBorder="1" applyAlignment="1">
      <alignment horizontal="center" vertical="center"/>
    </xf>
    <xf numFmtId="0" fontId="39" fillId="5" borderId="58" xfId="0" applyFont="1" applyFill="1" applyBorder="1" applyAlignment="1">
      <alignment horizontal="center" vertical="center"/>
    </xf>
    <xf numFmtId="0" fontId="39" fillId="5" borderId="60" xfId="0" applyFont="1" applyFill="1" applyBorder="1" applyAlignment="1">
      <alignment horizontal="center" vertical="center"/>
    </xf>
    <xf numFmtId="0" fontId="41" fillId="17"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6" fillId="24" borderId="1" xfId="0" applyFont="1" applyFill="1" applyBorder="1" applyAlignment="1">
      <alignment horizontal="center" vertical="center"/>
    </xf>
    <xf numFmtId="0" fontId="6" fillId="27" borderId="1" xfId="0" applyFont="1" applyFill="1" applyBorder="1" applyAlignment="1">
      <alignment horizontal="center" vertical="center" wrapText="1"/>
    </xf>
    <xf numFmtId="0" fontId="35" fillId="27" borderId="1" xfId="0" applyFont="1" applyFill="1" applyBorder="1" applyAlignment="1">
      <alignment horizontal="center" vertical="center" wrapText="1"/>
    </xf>
    <xf numFmtId="0" fontId="4" fillId="27" borderId="1" xfId="0" applyFont="1" applyFill="1" applyBorder="1" applyAlignment="1">
      <alignment horizontal="center" vertical="center" wrapText="1"/>
    </xf>
    <xf numFmtId="0" fontId="6" fillId="5" borderId="0" xfId="0" applyFont="1" applyFill="1" applyAlignment="1">
      <alignment horizontal="center" vertical="center"/>
    </xf>
    <xf numFmtId="0" fontId="6" fillId="3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9" fillId="6" borderId="18" xfId="5" applyFont="1" applyFill="1" applyBorder="1" applyAlignment="1">
      <alignment horizontal="center"/>
    </xf>
    <xf numFmtId="0" fontId="6"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27" borderId="1" xfId="0" applyFont="1" applyFill="1" applyBorder="1" applyAlignment="1">
      <alignment horizontal="center" wrapText="1"/>
    </xf>
    <xf numFmtId="0" fontId="35" fillId="33" borderId="1" xfId="0" applyFont="1" applyFill="1" applyBorder="1" applyAlignment="1">
      <alignment horizontal="center" vertical="center" wrapText="1"/>
    </xf>
    <xf numFmtId="0" fontId="4" fillId="33" borderId="1" xfId="0" applyFont="1" applyFill="1" applyBorder="1" applyAlignment="1">
      <alignment horizontal="center" vertical="center" wrapText="1"/>
    </xf>
    <xf numFmtId="0" fontId="42" fillId="17" borderId="67" xfId="0" applyFont="1" applyFill="1" applyBorder="1" applyAlignment="1">
      <alignment horizontal="center" vertical="center" wrapText="1"/>
    </xf>
    <xf numFmtId="0" fontId="7" fillId="0" borderId="67" xfId="0" applyFont="1" applyBorder="1" applyAlignment="1">
      <alignment horizontal="center" vertical="center" wrapText="1"/>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2" fillId="9" borderId="61" xfId="0" applyFont="1" applyFill="1" applyBorder="1" applyAlignment="1">
      <alignment horizontal="left" vertical="center" wrapText="1" indent="2"/>
    </xf>
    <xf numFmtId="0" fontId="62" fillId="9" borderId="64" xfId="0" applyFont="1" applyFill="1" applyBorder="1" applyAlignment="1">
      <alignment horizontal="left" vertical="center" wrapText="1" indent="2"/>
    </xf>
    <xf numFmtId="0" fontId="41" fillId="15" borderId="110" xfId="0" applyFont="1" applyFill="1" applyBorder="1" applyAlignment="1">
      <alignment horizontal="center" vertical="center" wrapText="1"/>
    </xf>
    <xf numFmtId="0" fontId="41" fillId="15" borderId="62" xfId="0" applyFont="1" applyFill="1" applyBorder="1" applyAlignment="1">
      <alignment horizontal="center" vertical="center" wrapText="1"/>
    </xf>
    <xf numFmtId="0" fontId="35" fillId="29" borderId="111" xfId="0" applyFont="1" applyFill="1" applyBorder="1" applyAlignment="1">
      <alignment horizontal="center" vertical="center" wrapText="1"/>
    </xf>
    <xf numFmtId="0" fontId="35" fillId="29" borderId="112" xfId="0" applyFont="1" applyFill="1" applyBorder="1" applyAlignment="1">
      <alignment horizontal="center" vertical="center" wrapText="1"/>
    </xf>
    <xf numFmtId="0" fontId="35" fillId="29" borderId="113" xfId="0" applyFont="1" applyFill="1" applyBorder="1" applyAlignment="1">
      <alignment horizontal="center" vertical="center" wrapText="1"/>
    </xf>
  </cellXfs>
  <cellStyles count="10">
    <cellStyle name="Comma" xfId="1" builtinId="3"/>
    <cellStyle name="Comma 2" xfId="8" xr:uid="{0C9740C5-A69F-48D7-BF5B-BE41631443E4}"/>
    <cellStyle name="Currency" xfId="2" builtinId="4"/>
    <cellStyle name="Currency 2" xfId="7" xr:uid="{A3061EA1-8FEC-4D6B-9876-FCCF4E3BEE7B}"/>
    <cellStyle name="Good" xfId="4" builtinId="26"/>
    <cellStyle name="Hyperlink" xfId="6" builtinId="8"/>
    <cellStyle name="Normal" xfId="0" builtinId="0"/>
    <cellStyle name="Normal 2" xfId="9" xr:uid="{6857A8DC-012D-4711-8F4A-9D0920B7D8C1}"/>
    <cellStyle name="Normal 2 2" xfId="5" xr:uid="{E28FC35C-A321-4F93-AD1F-22E59F8FB495}"/>
    <cellStyle name="Percent" xfId="3" builtinId="5"/>
  </cellStyles>
  <dxfs count="9">
    <dxf>
      <font>
        <color auto="1"/>
      </font>
      <fill>
        <patternFill>
          <bgColor rgb="FFFF0000"/>
        </patternFill>
      </fill>
    </dxf>
    <dxf>
      <border>
        <left style="thin">
          <color rgb="FF9C0006"/>
        </left>
        <right style="thin">
          <color rgb="FF9C0006"/>
        </right>
        <top style="thin">
          <color rgb="FF9C0006"/>
        </top>
        <bottom style="thin">
          <color rgb="FF9C0006"/>
        </bottom>
      </border>
    </dxf>
    <dxf>
      <font>
        <color rgb="FFFF0000"/>
      </font>
      <fill>
        <patternFill patternType="none">
          <bgColor auto="1"/>
        </patternFill>
      </fill>
    </dxf>
    <dxf>
      <font>
        <color rgb="FFE04126"/>
      </font>
      <fill>
        <patternFill patternType="none">
          <bgColor auto="1"/>
        </patternFill>
      </fill>
    </dxf>
    <dxf>
      <fill>
        <patternFill>
          <bgColor rgb="FFFF0000"/>
        </patternFill>
      </fill>
    </dxf>
    <dxf>
      <font>
        <condense val="0"/>
        <extend val="0"/>
        <color rgb="FF9C0006"/>
      </font>
      <fill>
        <patternFill>
          <bgColor rgb="FFFFC7CE"/>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CC99FF"/>
      <color rgb="FFFFFFCC"/>
      <color rgb="FFF5D7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26894</xdr:colOff>
      <xdr:row>0</xdr:row>
      <xdr:rowOff>33170</xdr:rowOff>
    </xdr:from>
    <xdr:to>
      <xdr:col>1</xdr:col>
      <xdr:colOff>1403424</xdr:colOff>
      <xdr:row>2</xdr:row>
      <xdr:rowOff>19835</xdr:rowOff>
    </xdr:to>
    <xdr:pic>
      <xdr:nvPicPr>
        <xdr:cNvPr id="2" name="Picture 1" descr="HC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 y="33170"/>
          <a:ext cx="1509880" cy="539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206375</xdr:colOff>
      <xdr:row>0</xdr:row>
      <xdr:rowOff>111126</xdr:rowOff>
    </xdr:from>
    <xdr:to>
      <xdr:col>3</xdr:col>
      <xdr:colOff>789082</xdr:colOff>
      <xdr:row>3</xdr:row>
      <xdr:rowOff>34552</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877"/>
        <a:stretch>
          <a:fillRect/>
        </a:stretch>
      </xdr:blipFill>
      <xdr:spPr bwMode="auto">
        <a:xfrm>
          <a:off x="14636750" y="111126"/>
          <a:ext cx="582707" cy="590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12700</xdr:colOff>
          <xdr:row>63</xdr:row>
          <xdr:rowOff>533400</xdr:rowOff>
        </xdr:from>
        <xdr:to>
          <xdr:col>13</xdr:col>
          <xdr:colOff>355600</xdr:colOff>
          <xdr:row>65</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755650</xdr:colOff>
          <xdr:row>65</xdr:row>
          <xdr:rowOff>31750</xdr:rowOff>
        </xdr:from>
        <xdr:to>
          <xdr:col>13</xdr:col>
          <xdr:colOff>342900</xdr:colOff>
          <xdr:row>65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65</xdr:row>
          <xdr:rowOff>165100</xdr:rowOff>
        </xdr:from>
        <xdr:to>
          <xdr:col>13</xdr:col>
          <xdr:colOff>323850</xdr:colOff>
          <xdr:row>67</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66</xdr:row>
          <xdr:rowOff>152400</xdr:rowOff>
        </xdr:from>
        <xdr:to>
          <xdr:col>13</xdr:col>
          <xdr:colOff>323850</xdr:colOff>
          <xdr:row>68</xdr:row>
          <xdr:rowOff>12700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67</xdr:row>
          <xdr:rowOff>152400</xdr:rowOff>
        </xdr:from>
        <xdr:to>
          <xdr:col>13</xdr:col>
          <xdr:colOff>323850</xdr:colOff>
          <xdr:row>69</xdr:row>
          <xdr:rowOff>12700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68</xdr:row>
          <xdr:rowOff>165100</xdr:rowOff>
        </xdr:from>
        <xdr:to>
          <xdr:col>13</xdr:col>
          <xdr:colOff>323850</xdr:colOff>
          <xdr:row>70</xdr:row>
          <xdr:rowOff>31750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69</xdr:row>
          <xdr:rowOff>152400</xdr:rowOff>
        </xdr:from>
        <xdr:to>
          <xdr:col>13</xdr:col>
          <xdr:colOff>323850</xdr:colOff>
          <xdr:row>71</xdr:row>
          <xdr:rowOff>12700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70</xdr:row>
          <xdr:rowOff>165100</xdr:rowOff>
        </xdr:from>
        <xdr:to>
          <xdr:col>13</xdr:col>
          <xdr:colOff>323850</xdr:colOff>
          <xdr:row>72</xdr:row>
          <xdr:rowOff>12700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71</xdr:row>
          <xdr:rowOff>171450</xdr:rowOff>
        </xdr:from>
        <xdr:to>
          <xdr:col>13</xdr:col>
          <xdr:colOff>323850</xdr:colOff>
          <xdr:row>73</xdr:row>
          <xdr:rowOff>31750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72</xdr:row>
          <xdr:rowOff>165100</xdr:rowOff>
        </xdr:from>
        <xdr:to>
          <xdr:col>13</xdr:col>
          <xdr:colOff>323850</xdr:colOff>
          <xdr:row>74</xdr:row>
          <xdr:rowOff>12700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73</xdr:row>
          <xdr:rowOff>146050</xdr:rowOff>
        </xdr:from>
        <xdr:to>
          <xdr:col>13</xdr:col>
          <xdr:colOff>342900</xdr:colOff>
          <xdr:row>75</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74</xdr:row>
          <xdr:rowOff>171450</xdr:rowOff>
        </xdr:from>
        <xdr:to>
          <xdr:col>13</xdr:col>
          <xdr:colOff>323850</xdr:colOff>
          <xdr:row>76</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165100</xdr:rowOff>
        </xdr:from>
        <xdr:to>
          <xdr:col>13</xdr:col>
          <xdr:colOff>323850</xdr:colOff>
          <xdr:row>77</xdr:row>
          <xdr:rowOff>31750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76</xdr:row>
          <xdr:rowOff>165100</xdr:rowOff>
        </xdr:from>
        <xdr:to>
          <xdr:col>13</xdr:col>
          <xdr:colOff>342900</xdr:colOff>
          <xdr:row>78</xdr:row>
          <xdr:rowOff>31750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65</xdr:row>
          <xdr:rowOff>152400</xdr:rowOff>
        </xdr:from>
        <xdr:to>
          <xdr:col>14</xdr:col>
          <xdr:colOff>342900</xdr:colOff>
          <xdr:row>67</xdr:row>
          <xdr:rowOff>12700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66</xdr:row>
          <xdr:rowOff>165100</xdr:rowOff>
        </xdr:from>
        <xdr:to>
          <xdr:col>14</xdr:col>
          <xdr:colOff>342900</xdr:colOff>
          <xdr:row>68</xdr:row>
          <xdr:rowOff>31750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67</xdr:row>
          <xdr:rowOff>165100</xdr:rowOff>
        </xdr:from>
        <xdr:to>
          <xdr:col>14</xdr:col>
          <xdr:colOff>342900</xdr:colOff>
          <xdr:row>69</xdr:row>
          <xdr:rowOff>31750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68</xdr:row>
          <xdr:rowOff>184150</xdr:rowOff>
        </xdr:from>
        <xdr:to>
          <xdr:col>14</xdr:col>
          <xdr:colOff>342900</xdr:colOff>
          <xdr:row>70</xdr:row>
          <xdr:rowOff>12700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69</xdr:row>
          <xdr:rowOff>165100</xdr:rowOff>
        </xdr:from>
        <xdr:to>
          <xdr:col>14</xdr:col>
          <xdr:colOff>342900</xdr:colOff>
          <xdr:row>71</xdr:row>
          <xdr:rowOff>31750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70</xdr:row>
          <xdr:rowOff>165100</xdr:rowOff>
        </xdr:from>
        <xdr:to>
          <xdr:col>14</xdr:col>
          <xdr:colOff>342900</xdr:colOff>
          <xdr:row>72</xdr:row>
          <xdr:rowOff>12700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71</xdr:row>
          <xdr:rowOff>165100</xdr:rowOff>
        </xdr:from>
        <xdr:to>
          <xdr:col>14</xdr:col>
          <xdr:colOff>342900</xdr:colOff>
          <xdr:row>73</xdr:row>
          <xdr:rowOff>12700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74</xdr:row>
          <xdr:rowOff>165100</xdr:rowOff>
        </xdr:from>
        <xdr:to>
          <xdr:col>14</xdr:col>
          <xdr:colOff>342900</xdr:colOff>
          <xdr:row>76</xdr:row>
          <xdr:rowOff>31750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72</xdr:row>
          <xdr:rowOff>165100</xdr:rowOff>
        </xdr:from>
        <xdr:to>
          <xdr:col>14</xdr:col>
          <xdr:colOff>342900</xdr:colOff>
          <xdr:row>74</xdr:row>
          <xdr:rowOff>12700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75</xdr:row>
          <xdr:rowOff>165100</xdr:rowOff>
        </xdr:from>
        <xdr:to>
          <xdr:col>14</xdr:col>
          <xdr:colOff>342900</xdr:colOff>
          <xdr:row>77</xdr:row>
          <xdr:rowOff>31750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76</xdr:row>
          <xdr:rowOff>165100</xdr:rowOff>
        </xdr:from>
        <xdr:to>
          <xdr:col>14</xdr:col>
          <xdr:colOff>342900</xdr:colOff>
          <xdr:row>78</xdr:row>
          <xdr:rowOff>31750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73</xdr:row>
          <xdr:rowOff>165100</xdr:rowOff>
        </xdr:from>
        <xdr:to>
          <xdr:col>14</xdr:col>
          <xdr:colOff>342900</xdr:colOff>
          <xdr:row>75</xdr:row>
          <xdr:rowOff>12700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63</xdr:row>
          <xdr:rowOff>527050</xdr:rowOff>
        </xdr:from>
        <xdr:to>
          <xdr:col>14</xdr:col>
          <xdr:colOff>374650</xdr:colOff>
          <xdr:row>65</xdr:row>
          <xdr:rowOff>57150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64</xdr:row>
          <xdr:rowOff>152400</xdr:rowOff>
        </xdr:from>
        <xdr:to>
          <xdr:col>14</xdr:col>
          <xdr:colOff>374650</xdr:colOff>
          <xdr:row>66</xdr:row>
          <xdr:rowOff>12700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77</xdr:row>
          <xdr:rowOff>165100</xdr:rowOff>
        </xdr:from>
        <xdr:to>
          <xdr:col>13</xdr:col>
          <xdr:colOff>342900</xdr:colOff>
          <xdr:row>79</xdr:row>
          <xdr:rowOff>31750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77</xdr:row>
          <xdr:rowOff>165100</xdr:rowOff>
        </xdr:from>
        <xdr:to>
          <xdr:col>14</xdr:col>
          <xdr:colOff>342900</xdr:colOff>
          <xdr:row>79</xdr:row>
          <xdr:rowOff>31750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14</xdr:col>
      <xdr:colOff>563656</xdr:colOff>
      <xdr:row>63</xdr:row>
      <xdr:rowOff>0</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247650"/>
          <a:ext cx="9098056" cy="11753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163567\OneDrive%20-%20City%20of%20Houston\Disaster%20Recovery\NOFA\2019%20NOFA%20Workbook%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 Dow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housingforhouston.com/wp-content/uploads/2024/01/12.1.2023-Utility-Allowance.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rptsvr1.tea.texas.gov/perfreport/src/2019/campus.srch.html" TargetMode="External"/><Relationship Id="rId1" Type="http://schemas.openxmlformats.org/officeDocument/2006/relationships/hyperlink" Target="https://rptsvr1.tea.texas.gov/perfreport/tapr/2017/index.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iccsafe.org/" TargetMode="External"/><Relationship Id="rId2" Type="http://schemas.openxmlformats.org/officeDocument/2006/relationships/hyperlink" Target="http://www.energystar.gov/" TargetMode="External"/><Relationship Id="rId1" Type="http://schemas.openxmlformats.org/officeDocument/2006/relationships/hyperlink" Target="http://www.greencommunitiesonline.org/" TargetMode="External"/><Relationship Id="rId5" Type="http://schemas.openxmlformats.org/officeDocument/2006/relationships/printerSettings" Target="../printerSettings/printerSettings6.bin"/><Relationship Id="rId4" Type="http://schemas.openxmlformats.org/officeDocument/2006/relationships/hyperlink" Target="https://www.enterprisecommunity.org/download?fid=2154&amp;nid=4325"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5498-2DBB-4504-84C6-300306F97253}">
  <sheetPr codeName="Sheet4">
    <tabColor theme="4" tint="0.59999389629810485"/>
    <pageSetUpPr fitToPage="1"/>
  </sheetPr>
  <dimension ref="A1:WVG70"/>
  <sheetViews>
    <sheetView showGridLines="0" zoomScale="80" zoomScaleNormal="80" workbookViewId="0">
      <selection activeCell="C18" sqref="C18"/>
    </sheetView>
  </sheetViews>
  <sheetFormatPr defaultColWidth="0" defaultRowHeight="15.5" zeroHeight="1" x14ac:dyDescent="0.35"/>
  <cols>
    <col min="1" max="1" width="2" style="13" customWidth="1"/>
    <col min="2" max="2" width="22.26953125" style="14" customWidth="1"/>
    <col min="3" max="3" width="192.1796875" style="15" customWidth="1"/>
    <col min="4" max="4" width="18.26953125" style="14" customWidth="1"/>
    <col min="5" max="5" width="9.1796875" style="13" customWidth="1"/>
    <col min="6" max="242" width="9.1796875" style="13" hidden="1"/>
    <col min="243" max="243" width="2" style="13" hidden="1"/>
    <col min="244" max="244" width="3.26953125" style="13" hidden="1"/>
    <col min="245" max="246" width="3.7265625" style="13" hidden="1"/>
    <col min="247" max="247" width="9.81640625" style="13" hidden="1"/>
    <col min="248" max="248" width="4.54296875" style="13" hidden="1"/>
    <col min="249" max="249" width="9.7265625" style="13" hidden="1"/>
    <col min="250" max="251" width="9.1796875" style="13" hidden="1"/>
    <col min="252" max="252" width="6.54296875" style="13" hidden="1"/>
    <col min="253" max="253" width="24.54296875" style="13" hidden="1"/>
    <col min="254" max="254" width="15.54296875" style="13" hidden="1"/>
    <col min="255" max="255" width="0.26953125" style="13" hidden="1"/>
    <col min="256" max="498" width="9.1796875" style="13" hidden="1"/>
    <col min="499" max="499" width="2" style="13" hidden="1"/>
    <col min="500" max="500" width="3.26953125" style="13" hidden="1"/>
    <col min="501" max="502" width="3.7265625" style="13" hidden="1"/>
    <col min="503" max="503" width="9.81640625" style="13" hidden="1"/>
    <col min="504" max="504" width="4.54296875" style="13" hidden="1"/>
    <col min="505" max="505" width="9.7265625" style="13" hidden="1"/>
    <col min="506" max="507" width="9.1796875" style="13" hidden="1"/>
    <col min="508" max="508" width="6.54296875" style="13" hidden="1"/>
    <col min="509" max="509" width="24.54296875" style="13" hidden="1"/>
    <col min="510" max="510" width="15.54296875" style="13" hidden="1"/>
    <col min="511" max="511" width="0.26953125" style="13" hidden="1"/>
    <col min="512" max="754" width="9.1796875" style="13" hidden="1"/>
    <col min="755" max="755" width="2" style="13" hidden="1"/>
    <col min="756" max="756" width="3.26953125" style="13" hidden="1"/>
    <col min="757" max="758" width="3.7265625" style="13" hidden="1"/>
    <col min="759" max="759" width="9.81640625" style="13" hidden="1"/>
    <col min="760" max="760" width="4.54296875" style="13" hidden="1"/>
    <col min="761" max="761" width="9.7265625" style="13" hidden="1"/>
    <col min="762" max="763" width="9.1796875" style="13" hidden="1"/>
    <col min="764" max="764" width="6.54296875" style="13" hidden="1"/>
    <col min="765" max="765" width="24.54296875" style="13" hidden="1"/>
    <col min="766" max="766" width="15.54296875" style="13" hidden="1"/>
    <col min="767" max="767" width="0.26953125" style="13" hidden="1"/>
    <col min="768" max="1010" width="9.1796875" style="13" hidden="1"/>
    <col min="1011" max="1011" width="2" style="13" hidden="1"/>
    <col min="1012" max="1012" width="3.26953125" style="13" hidden="1"/>
    <col min="1013" max="1014" width="3.7265625" style="13" hidden="1"/>
    <col min="1015" max="1015" width="9.81640625" style="13" hidden="1"/>
    <col min="1016" max="1016" width="4.54296875" style="13" hidden="1"/>
    <col min="1017" max="1017" width="9.7265625" style="13" hidden="1"/>
    <col min="1018" max="1019" width="9.1796875" style="13" hidden="1"/>
    <col min="1020" max="1020" width="6.54296875" style="13" hidden="1"/>
    <col min="1021" max="1021" width="24.54296875" style="13" hidden="1"/>
    <col min="1022" max="1022" width="15.54296875" style="13" hidden="1"/>
    <col min="1023" max="1023" width="0.26953125" style="13" hidden="1"/>
    <col min="1024" max="1266" width="9.1796875" style="13" hidden="1"/>
    <col min="1267" max="1267" width="2" style="13" hidden="1"/>
    <col min="1268" max="1268" width="3.26953125" style="13" hidden="1"/>
    <col min="1269" max="1270" width="3.7265625" style="13" hidden="1"/>
    <col min="1271" max="1271" width="9.81640625" style="13" hidden="1"/>
    <col min="1272" max="1272" width="4.54296875" style="13" hidden="1"/>
    <col min="1273" max="1273" width="9.7265625" style="13" hidden="1"/>
    <col min="1274" max="1275" width="9.1796875" style="13" hidden="1"/>
    <col min="1276" max="1276" width="6.54296875" style="13" hidden="1"/>
    <col min="1277" max="1277" width="24.54296875" style="13" hidden="1"/>
    <col min="1278" max="1278" width="15.54296875" style="13" hidden="1"/>
    <col min="1279" max="1279" width="0.26953125" style="13" hidden="1"/>
    <col min="1280" max="1522" width="9.1796875" style="13" hidden="1"/>
    <col min="1523" max="1523" width="2" style="13" hidden="1"/>
    <col min="1524" max="1524" width="3.26953125" style="13" hidden="1"/>
    <col min="1525" max="1526" width="3.7265625" style="13" hidden="1"/>
    <col min="1527" max="1527" width="9.81640625" style="13" hidden="1"/>
    <col min="1528" max="1528" width="4.54296875" style="13" hidden="1"/>
    <col min="1529" max="1529" width="9.7265625" style="13" hidden="1"/>
    <col min="1530" max="1531" width="9.1796875" style="13" hidden="1"/>
    <col min="1532" max="1532" width="6.54296875" style="13" hidden="1"/>
    <col min="1533" max="1533" width="24.54296875" style="13" hidden="1"/>
    <col min="1534" max="1534" width="15.54296875" style="13" hidden="1"/>
    <col min="1535" max="1535" width="0.26953125" style="13" hidden="1"/>
    <col min="1536" max="1778" width="9.1796875" style="13" hidden="1"/>
    <col min="1779" max="1779" width="2" style="13" hidden="1"/>
    <col min="1780" max="1780" width="3.26953125" style="13" hidden="1"/>
    <col min="1781" max="1782" width="3.7265625" style="13" hidden="1"/>
    <col min="1783" max="1783" width="9.81640625" style="13" hidden="1"/>
    <col min="1784" max="1784" width="4.54296875" style="13" hidden="1"/>
    <col min="1785" max="1785" width="9.7265625" style="13" hidden="1"/>
    <col min="1786" max="1787" width="9.1796875" style="13" hidden="1"/>
    <col min="1788" max="1788" width="6.54296875" style="13" hidden="1"/>
    <col min="1789" max="1789" width="24.54296875" style="13" hidden="1"/>
    <col min="1790" max="1790" width="15.54296875" style="13" hidden="1"/>
    <col min="1791" max="1791" width="0.26953125" style="13" hidden="1"/>
    <col min="1792" max="2034" width="9.1796875" style="13" hidden="1"/>
    <col min="2035" max="2035" width="2" style="13" hidden="1"/>
    <col min="2036" max="2036" width="3.26953125" style="13" hidden="1"/>
    <col min="2037" max="2038" width="3.7265625" style="13" hidden="1"/>
    <col min="2039" max="2039" width="9.81640625" style="13" hidden="1"/>
    <col min="2040" max="2040" width="4.54296875" style="13" hidden="1"/>
    <col min="2041" max="2041" width="9.7265625" style="13" hidden="1"/>
    <col min="2042" max="2043" width="9.1796875" style="13" hidden="1"/>
    <col min="2044" max="2044" width="6.54296875" style="13" hidden="1"/>
    <col min="2045" max="2045" width="24.54296875" style="13" hidden="1"/>
    <col min="2046" max="2046" width="15.54296875" style="13" hidden="1"/>
    <col min="2047" max="2047" width="0.26953125" style="13" hidden="1"/>
    <col min="2048" max="2290" width="9.1796875" style="13" hidden="1"/>
    <col min="2291" max="2291" width="2" style="13" hidden="1"/>
    <col min="2292" max="2292" width="3.26953125" style="13" hidden="1"/>
    <col min="2293" max="2294" width="3.7265625" style="13" hidden="1"/>
    <col min="2295" max="2295" width="9.81640625" style="13" hidden="1"/>
    <col min="2296" max="2296" width="4.54296875" style="13" hidden="1"/>
    <col min="2297" max="2297" width="9.7265625" style="13" hidden="1"/>
    <col min="2298" max="2299" width="9.1796875" style="13" hidden="1"/>
    <col min="2300" max="2300" width="6.54296875" style="13" hidden="1"/>
    <col min="2301" max="2301" width="24.54296875" style="13" hidden="1"/>
    <col min="2302" max="2302" width="15.54296875" style="13" hidden="1"/>
    <col min="2303" max="2303" width="0.26953125" style="13" hidden="1"/>
    <col min="2304" max="2546" width="9.1796875" style="13" hidden="1"/>
    <col min="2547" max="2547" width="2" style="13" hidden="1"/>
    <col min="2548" max="2548" width="3.26953125" style="13" hidden="1"/>
    <col min="2549" max="2550" width="3.7265625" style="13" hidden="1"/>
    <col min="2551" max="2551" width="9.81640625" style="13" hidden="1"/>
    <col min="2552" max="2552" width="4.54296875" style="13" hidden="1"/>
    <col min="2553" max="2553" width="9.7265625" style="13" hidden="1"/>
    <col min="2554" max="2555" width="9.1796875" style="13" hidden="1"/>
    <col min="2556" max="2556" width="6.54296875" style="13" hidden="1"/>
    <col min="2557" max="2557" width="24.54296875" style="13" hidden="1"/>
    <col min="2558" max="2558" width="15.54296875" style="13" hidden="1"/>
    <col min="2559" max="2559" width="0.26953125" style="13" hidden="1"/>
    <col min="2560" max="2802" width="9.1796875" style="13" hidden="1"/>
    <col min="2803" max="2803" width="2" style="13" hidden="1"/>
    <col min="2804" max="2804" width="3.26953125" style="13" hidden="1"/>
    <col min="2805" max="2806" width="3.7265625" style="13" hidden="1"/>
    <col min="2807" max="2807" width="9.81640625" style="13" hidden="1"/>
    <col min="2808" max="2808" width="4.54296875" style="13" hidden="1"/>
    <col min="2809" max="2809" width="9.7265625" style="13" hidden="1"/>
    <col min="2810" max="2811" width="9.1796875" style="13" hidden="1"/>
    <col min="2812" max="2812" width="6.54296875" style="13" hidden="1"/>
    <col min="2813" max="2813" width="24.54296875" style="13" hidden="1"/>
    <col min="2814" max="2814" width="15.54296875" style="13" hidden="1"/>
    <col min="2815" max="2815" width="0.26953125" style="13" hidden="1"/>
    <col min="2816" max="3058" width="9.1796875" style="13" hidden="1"/>
    <col min="3059" max="3059" width="2" style="13" hidden="1"/>
    <col min="3060" max="3060" width="3.26953125" style="13" hidden="1"/>
    <col min="3061" max="3062" width="3.7265625" style="13" hidden="1"/>
    <col min="3063" max="3063" width="9.81640625" style="13" hidden="1"/>
    <col min="3064" max="3064" width="4.54296875" style="13" hidden="1"/>
    <col min="3065" max="3065" width="9.7265625" style="13" hidden="1"/>
    <col min="3066" max="3067" width="9.1796875" style="13" hidden="1"/>
    <col min="3068" max="3068" width="6.54296875" style="13" hidden="1"/>
    <col min="3069" max="3069" width="24.54296875" style="13" hidden="1"/>
    <col min="3070" max="3070" width="15.54296875" style="13" hidden="1"/>
    <col min="3071" max="3071" width="0.26953125" style="13" hidden="1"/>
    <col min="3072" max="3314" width="9.1796875" style="13" hidden="1"/>
    <col min="3315" max="3315" width="2" style="13" hidden="1"/>
    <col min="3316" max="3316" width="3.26953125" style="13" hidden="1"/>
    <col min="3317" max="3318" width="3.7265625" style="13" hidden="1"/>
    <col min="3319" max="3319" width="9.81640625" style="13" hidden="1"/>
    <col min="3320" max="3320" width="4.54296875" style="13" hidden="1"/>
    <col min="3321" max="3321" width="9.7265625" style="13" hidden="1"/>
    <col min="3322" max="3323" width="9.1796875" style="13" hidden="1"/>
    <col min="3324" max="3324" width="6.54296875" style="13" hidden="1"/>
    <col min="3325" max="3325" width="24.54296875" style="13" hidden="1"/>
    <col min="3326" max="3326" width="15.54296875" style="13" hidden="1"/>
    <col min="3327" max="3327" width="0.26953125" style="13" hidden="1"/>
    <col min="3328" max="3570" width="9.1796875" style="13" hidden="1"/>
    <col min="3571" max="3571" width="2" style="13" hidden="1"/>
    <col min="3572" max="3572" width="3.26953125" style="13" hidden="1"/>
    <col min="3573" max="3574" width="3.7265625" style="13" hidden="1"/>
    <col min="3575" max="3575" width="9.81640625" style="13" hidden="1"/>
    <col min="3576" max="3576" width="4.54296875" style="13" hidden="1"/>
    <col min="3577" max="3577" width="9.7265625" style="13" hidden="1"/>
    <col min="3578" max="3579" width="9.1796875" style="13" hidden="1"/>
    <col min="3580" max="3580" width="6.54296875" style="13" hidden="1"/>
    <col min="3581" max="3581" width="24.54296875" style="13" hidden="1"/>
    <col min="3582" max="3582" width="15.54296875" style="13" hidden="1"/>
    <col min="3583" max="3583" width="0.26953125" style="13" hidden="1"/>
    <col min="3584" max="3826" width="9.1796875" style="13" hidden="1"/>
    <col min="3827" max="3827" width="2" style="13" hidden="1"/>
    <col min="3828" max="3828" width="3.26953125" style="13" hidden="1"/>
    <col min="3829" max="3830" width="3.7265625" style="13" hidden="1"/>
    <col min="3831" max="3831" width="9.81640625" style="13" hidden="1"/>
    <col min="3832" max="3832" width="4.54296875" style="13" hidden="1"/>
    <col min="3833" max="3833" width="9.7265625" style="13" hidden="1"/>
    <col min="3834" max="3835" width="9.1796875" style="13" hidden="1"/>
    <col min="3836" max="3836" width="6.54296875" style="13" hidden="1"/>
    <col min="3837" max="3837" width="24.54296875" style="13" hidden="1"/>
    <col min="3838" max="3838" width="15.54296875" style="13" hidden="1"/>
    <col min="3839" max="3839" width="0.26953125" style="13" hidden="1"/>
    <col min="3840" max="4082" width="9.1796875" style="13" hidden="1"/>
    <col min="4083" max="4083" width="2" style="13" hidden="1"/>
    <col min="4084" max="4084" width="3.26953125" style="13" hidden="1"/>
    <col min="4085" max="4086" width="3.7265625" style="13" hidden="1"/>
    <col min="4087" max="4087" width="9.81640625" style="13" hidden="1"/>
    <col min="4088" max="4088" width="4.54296875" style="13" hidden="1"/>
    <col min="4089" max="4089" width="9.7265625" style="13" hidden="1"/>
    <col min="4090" max="4091" width="9.1796875" style="13" hidden="1"/>
    <col min="4092" max="4092" width="6.54296875" style="13" hidden="1"/>
    <col min="4093" max="4093" width="24.54296875" style="13" hidden="1"/>
    <col min="4094" max="4094" width="15.54296875" style="13" hidden="1"/>
    <col min="4095" max="4095" width="0.26953125" style="13" hidden="1"/>
    <col min="4096" max="4338" width="9.1796875" style="13" hidden="1"/>
    <col min="4339" max="4339" width="2" style="13" hidden="1"/>
    <col min="4340" max="4340" width="3.26953125" style="13" hidden="1"/>
    <col min="4341" max="4342" width="3.7265625" style="13" hidden="1"/>
    <col min="4343" max="4343" width="9.81640625" style="13" hidden="1"/>
    <col min="4344" max="4344" width="4.54296875" style="13" hidden="1"/>
    <col min="4345" max="4345" width="9.7265625" style="13" hidden="1"/>
    <col min="4346" max="4347" width="9.1796875" style="13" hidden="1"/>
    <col min="4348" max="4348" width="6.54296875" style="13" hidden="1"/>
    <col min="4349" max="4349" width="24.54296875" style="13" hidden="1"/>
    <col min="4350" max="4350" width="15.54296875" style="13" hidden="1"/>
    <col min="4351" max="4351" width="0.26953125" style="13" hidden="1"/>
    <col min="4352" max="4594" width="9.1796875" style="13" hidden="1"/>
    <col min="4595" max="4595" width="2" style="13" hidden="1"/>
    <col min="4596" max="4596" width="3.26953125" style="13" hidden="1"/>
    <col min="4597" max="4598" width="3.7265625" style="13" hidden="1"/>
    <col min="4599" max="4599" width="9.81640625" style="13" hidden="1"/>
    <col min="4600" max="4600" width="4.54296875" style="13" hidden="1"/>
    <col min="4601" max="4601" width="9.7265625" style="13" hidden="1"/>
    <col min="4602" max="4603" width="9.1796875" style="13" hidden="1"/>
    <col min="4604" max="4604" width="6.54296875" style="13" hidden="1"/>
    <col min="4605" max="4605" width="24.54296875" style="13" hidden="1"/>
    <col min="4606" max="4606" width="15.54296875" style="13" hidden="1"/>
    <col min="4607" max="4607" width="0.26953125" style="13" hidden="1"/>
    <col min="4608" max="4850" width="9.1796875" style="13" hidden="1"/>
    <col min="4851" max="4851" width="2" style="13" hidden="1"/>
    <col min="4852" max="4852" width="3.26953125" style="13" hidden="1"/>
    <col min="4853" max="4854" width="3.7265625" style="13" hidden="1"/>
    <col min="4855" max="4855" width="9.81640625" style="13" hidden="1"/>
    <col min="4856" max="4856" width="4.54296875" style="13" hidden="1"/>
    <col min="4857" max="4857" width="9.7265625" style="13" hidden="1"/>
    <col min="4858" max="4859" width="9.1796875" style="13" hidden="1"/>
    <col min="4860" max="4860" width="6.54296875" style="13" hidden="1"/>
    <col min="4861" max="4861" width="24.54296875" style="13" hidden="1"/>
    <col min="4862" max="4862" width="15.54296875" style="13" hidden="1"/>
    <col min="4863" max="4863" width="0.26953125" style="13" hidden="1"/>
    <col min="4864" max="5106" width="9.1796875" style="13" hidden="1"/>
    <col min="5107" max="5107" width="2" style="13" hidden="1"/>
    <col min="5108" max="5108" width="3.26953125" style="13" hidden="1"/>
    <col min="5109" max="5110" width="3.7265625" style="13" hidden="1"/>
    <col min="5111" max="5111" width="9.81640625" style="13" hidden="1"/>
    <col min="5112" max="5112" width="4.54296875" style="13" hidden="1"/>
    <col min="5113" max="5113" width="9.7265625" style="13" hidden="1"/>
    <col min="5114" max="5115" width="9.1796875" style="13" hidden="1"/>
    <col min="5116" max="5116" width="6.54296875" style="13" hidden="1"/>
    <col min="5117" max="5117" width="24.54296875" style="13" hidden="1"/>
    <col min="5118" max="5118" width="15.54296875" style="13" hidden="1"/>
    <col min="5119" max="5119" width="0.26953125" style="13" hidden="1"/>
    <col min="5120" max="5362" width="9.1796875" style="13" hidden="1"/>
    <col min="5363" max="5363" width="2" style="13" hidden="1"/>
    <col min="5364" max="5364" width="3.26953125" style="13" hidden="1"/>
    <col min="5365" max="5366" width="3.7265625" style="13" hidden="1"/>
    <col min="5367" max="5367" width="9.81640625" style="13" hidden="1"/>
    <col min="5368" max="5368" width="4.54296875" style="13" hidden="1"/>
    <col min="5369" max="5369" width="9.7265625" style="13" hidden="1"/>
    <col min="5370" max="5371" width="9.1796875" style="13" hidden="1"/>
    <col min="5372" max="5372" width="6.54296875" style="13" hidden="1"/>
    <col min="5373" max="5373" width="24.54296875" style="13" hidden="1"/>
    <col min="5374" max="5374" width="15.54296875" style="13" hidden="1"/>
    <col min="5375" max="5375" width="0.26953125" style="13" hidden="1"/>
    <col min="5376" max="5618" width="9.1796875" style="13" hidden="1"/>
    <col min="5619" max="5619" width="2" style="13" hidden="1"/>
    <col min="5620" max="5620" width="3.26953125" style="13" hidden="1"/>
    <col min="5621" max="5622" width="3.7265625" style="13" hidden="1"/>
    <col min="5623" max="5623" width="9.81640625" style="13" hidden="1"/>
    <col min="5624" max="5624" width="4.54296875" style="13" hidden="1"/>
    <col min="5625" max="5625" width="9.7265625" style="13" hidden="1"/>
    <col min="5626" max="5627" width="9.1796875" style="13" hidden="1"/>
    <col min="5628" max="5628" width="6.54296875" style="13" hidden="1"/>
    <col min="5629" max="5629" width="24.54296875" style="13" hidden="1"/>
    <col min="5630" max="5630" width="15.54296875" style="13" hidden="1"/>
    <col min="5631" max="5631" width="0.26953125" style="13" hidden="1"/>
    <col min="5632" max="5874" width="9.1796875" style="13" hidden="1"/>
    <col min="5875" max="5875" width="2" style="13" hidden="1"/>
    <col min="5876" max="5876" width="3.26953125" style="13" hidden="1"/>
    <col min="5877" max="5878" width="3.7265625" style="13" hidden="1"/>
    <col min="5879" max="5879" width="9.81640625" style="13" hidden="1"/>
    <col min="5880" max="5880" width="4.54296875" style="13" hidden="1"/>
    <col min="5881" max="5881" width="9.7265625" style="13" hidden="1"/>
    <col min="5882" max="5883" width="9.1796875" style="13" hidden="1"/>
    <col min="5884" max="5884" width="6.54296875" style="13" hidden="1"/>
    <col min="5885" max="5885" width="24.54296875" style="13" hidden="1"/>
    <col min="5886" max="5886" width="15.54296875" style="13" hidden="1"/>
    <col min="5887" max="5887" width="0.26953125" style="13" hidden="1"/>
    <col min="5888" max="6130" width="9.1796875" style="13" hidden="1"/>
    <col min="6131" max="6131" width="2" style="13" hidden="1"/>
    <col min="6132" max="6132" width="3.26953125" style="13" hidden="1"/>
    <col min="6133" max="6134" width="3.7265625" style="13" hidden="1"/>
    <col min="6135" max="6135" width="9.81640625" style="13" hidden="1"/>
    <col min="6136" max="6136" width="4.54296875" style="13" hidden="1"/>
    <col min="6137" max="6137" width="9.7265625" style="13" hidden="1"/>
    <col min="6138" max="6139" width="9.1796875" style="13" hidden="1"/>
    <col min="6140" max="6140" width="6.54296875" style="13" hidden="1"/>
    <col min="6141" max="6141" width="24.54296875" style="13" hidden="1"/>
    <col min="6142" max="6142" width="15.54296875" style="13" hidden="1"/>
    <col min="6143" max="6143" width="0.26953125" style="13" hidden="1"/>
    <col min="6144" max="6386" width="9.1796875" style="13" hidden="1"/>
    <col min="6387" max="6387" width="2" style="13" hidden="1"/>
    <col min="6388" max="6388" width="3.26953125" style="13" hidden="1"/>
    <col min="6389" max="6390" width="3.7265625" style="13" hidden="1"/>
    <col min="6391" max="6391" width="9.81640625" style="13" hidden="1"/>
    <col min="6392" max="6392" width="4.54296875" style="13" hidden="1"/>
    <col min="6393" max="6393" width="9.7265625" style="13" hidden="1"/>
    <col min="6394" max="6395" width="9.1796875" style="13" hidden="1"/>
    <col min="6396" max="6396" width="6.54296875" style="13" hidden="1"/>
    <col min="6397" max="6397" width="24.54296875" style="13" hidden="1"/>
    <col min="6398" max="6398" width="15.54296875" style="13" hidden="1"/>
    <col min="6399" max="6399" width="0.26953125" style="13" hidden="1"/>
    <col min="6400" max="6642" width="9.1796875" style="13" hidden="1"/>
    <col min="6643" max="6643" width="2" style="13" hidden="1"/>
    <col min="6644" max="6644" width="3.26953125" style="13" hidden="1"/>
    <col min="6645" max="6646" width="3.7265625" style="13" hidden="1"/>
    <col min="6647" max="6647" width="9.81640625" style="13" hidden="1"/>
    <col min="6648" max="6648" width="4.54296875" style="13" hidden="1"/>
    <col min="6649" max="6649" width="9.7265625" style="13" hidden="1"/>
    <col min="6650" max="6651" width="9.1796875" style="13" hidden="1"/>
    <col min="6652" max="6652" width="6.54296875" style="13" hidden="1"/>
    <col min="6653" max="6653" width="24.54296875" style="13" hidden="1"/>
    <col min="6654" max="6654" width="15.54296875" style="13" hidden="1"/>
    <col min="6655" max="6655" width="0.26953125" style="13" hidden="1"/>
    <col min="6656" max="6898" width="9.1796875" style="13" hidden="1"/>
    <col min="6899" max="6899" width="2" style="13" hidden="1"/>
    <col min="6900" max="6900" width="3.26953125" style="13" hidden="1"/>
    <col min="6901" max="6902" width="3.7265625" style="13" hidden="1"/>
    <col min="6903" max="6903" width="9.81640625" style="13" hidden="1"/>
    <col min="6904" max="6904" width="4.54296875" style="13" hidden="1"/>
    <col min="6905" max="6905" width="9.7265625" style="13" hidden="1"/>
    <col min="6906" max="6907" width="9.1796875" style="13" hidden="1"/>
    <col min="6908" max="6908" width="6.54296875" style="13" hidden="1"/>
    <col min="6909" max="6909" width="24.54296875" style="13" hidden="1"/>
    <col min="6910" max="6910" width="15.54296875" style="13" hidden="1"/>
    <col min="6911" max="6911" width="0.26953125" style="13" hidden="1"/>
    <col min="6912" max="7154" width="9.1796875" style="13" hidden="1"/>
    <col min="7155" max="7155" width="2" style="13" hidden="1"/>
    <col min="7156" max="7156" width="3.26953125" style="13" hidden="1"/>
    <col min="7157" max="7158" width="3.7265625" style="13" hidden="1"/>
    <col min="7159" max="7159" width="9.81640625" style="13" hidden="1"/>
    <col min="7160" max="7160" width="4.54296875" style="13" hidden="1"/>
    <col min="7161" max="7161" width="9.7265625" style="13" hidden="1"/>
    <col min="7162" max="7163" width="9.1796875" style="13" hidden="1"/>
    <col min="7164" max="7164" width="6.54296875" style="13" hidden="1"/>
    <col min="7165" max="7165" width="24.54296875" style="13" hidden="1"/>
    <col min="7166" max="7166" width="15.54296875" style="13" hidden="1"/>
    <col min="7167" max="7167" width="0.26953125" style="13" hidden="1"/>
    <col min="7168" max="7410" width="9.1796875" style="13" hidden="1"/>
    <col min="7411" max="7411" width="2" style="13" hidden="1"/>
    <col min="7412" max="7412" width="3.26953125" style="13" hidden="1"/>
    <col min="7413" max="7414" width="3.7265625" style="13" hidden="1"/>
    <col min="7415" max="7415" width="9.81640625" style="13" hidden="1"/>
    <col min="7416" max="7416" width="4.54296875" style="13" hidden="1"/>
    <col min="7417" max="7417" width="9.7265625" style="13" hidden="1"/>
    <col min="7418" max="7419" width="9.1796875" style="13" hidden="1"/>
    <col min="7420" max="7420" width="6.54296875" style="13" hidden="1"/>
    <col min="7421" max="7421" width="24.54296875" style="13" hidden="1"/>
    <col min="7422" max="7422" width="15.54296875" style="13" hidden="1"/>
    <col min="7423" max="7423" width="0.26953125" style="13" hidden="1"/>
    <col min="7424" max="7666" width="9.1796875" style="13" hidden="1"/>
    <col min="7667" max="7667" width="2" style="13" hidden="1"/>
    <col min="7668" max="7668" width="3.26953125" style="13" hidden="1"/>
    <col min="7669" max="7670" width="3.7265625" style="13" hidden="1"/>
    <col min="7671" max="7671" width="9.81640625" style="13" hidden="1"/>
    <col min="7672" max="7672" width="4.54296875" style="13" hidden="1"/>
    <col min="7673" max="7673" width="9.7265625" style="13" hidden="1"/>
    <col min="7674" max="7675" width="9.1796875" style="13" hidden="1"/>
    <col min="7676" max="7676" width="6.54296875" style="13" hidden="1"/>
    <col min="7677" max="7677" width="24.54296875" style="13" hidden="1"/>
    <col min="7678" max="7678" width="15.54296875" style="13" hidden="1"/>
    <col min="7679" max="7679" width="0.26953125" style="13" hidden="1"/>
    <col min="7680" max="7922" width="9.1796875" style="13" hidden="1"/>
    <col min="7923" max="7923" width="2" style="13" hidden="1"/>
    <col min="7924" max="7924" width="3.26953125" style="13" hidden="1"/>
    <col min="7925" max="7926" width="3.7265625" style="13" hidden="1"/>
    <col min="7927" max="7927" width="9.81640625" style="13" hidden="1"/>
    <col min="7928" max="7928" width="4.54296875" style="13" hidden="1"/>
    <col min="7929" max="7929" width="9.7265625" style="13" hidden="1"/>
    <col min="7930" max="7931" width="9.1796875" style="13" hidden="1"/>
    <col min="7932" max="7932" width="6.54296875" style="13" hidden="1"/>
    <col min="7933" max="7933" width="24.54296875" style="13" hidden="1"/>
    <col min="7934" max="7934" width="15.54296875" style="13" hidden="1"/>
    <col min="7935" max="7935" width="0.26953125" style="13" hidden="1"/>
    <col min="7936" max="8178" width="9.1796875" style="13" hidden="1"/>
    <col min="8179" max="8179" width="2" style="13" hidden="1"/>
    <col min="8180" max="8180" width="3.26953125" style="13" hidden="1"/>
    <col min="8181" max="8182" width="3.7265625" style="13" hidden="1"/>
    <col min="8183" max="8183" width="9.81640625" style="13" hidden="1"/>
    <col min="8184" max="8184" width="4.54296875" style="13" hidden="1"/>
    <col min="8185" max="8185" width="9.7265625" style="13" hidden="1"/>
    <col min="8186" max="8187" width="9.1796875" style="13" hidden="1"/>
    <col min="8188" max="8188" width="6.54296875" style="13" hidden="1"/>
    <col min="8189" max="8189" width="24.54296875" style="13" hidden="1"/>
    <col min="8190" max="8190" width="15.54296875" style="13" hidden="1"/>
    <col min="8191" max="8191" width="0.26953125" style="13" hidden="1"/>
    <col min="8192" max="8434" width="9.1796875" style="13" hidden="1"/>
    <col min="8435" max="8435" width="2" style="13" hidden="1"/>
    <col min="8436" max="8436" width="3.26953125" style="13" hidden="1"/>
    <col min="8437" max="8438" width="3.7265625" style="13" hidden="1"/>
    <col min="8439" max="8439" width="9.81640625" style="13" hidden="1"/>
    <col min="8440" max="8440" width="4.54296875" style="13" hidden="1"/>
    <col min="8441" max="8441" width="9.7265625" style="13" hidden="1"/>
    <col min="8442" max="8443" width="9.1796875" style="13" hidden="1"/>
    <col min="8444" max="8444" width="6.54296875" style="13" hidden="1"/>
    <col min="8445" max="8445" width="24.54296875" style="13" hidden="1"/>
    <col min="8446" max="8446" width="15.54296875" style="13" hidden="1"/>
    <col min="8447" max="8447" width="0.26953125" style="13" hidden="1"/>
    <col min="8448" max="8690" width="9.1796875" style="13" hidden="1"/>
    <col min="8691" max="8691" width="2" style="13" hidden="1"/>
    <col min="8692" max="8692" width="3.26953125" style="13" hidden="1"/>
    <col min="8693" max="8694" width="3.7265625" style="13" hidden="1"/>
    <col min="8695" max="8695" width="9.81640625" style="13" hidden="1"/>
    <col min="8696" max="8696" width="4.54296875" style="13" hidden="1"/>
    <col min="8697" max="8697" width="9.7265625" style="13" hidden="1"/>
    <col min="8698" max="8699" width="9.1796875" style="13" hidden="1"/>
    <col min="8700" max="8700" width="6.54296875" style="13" hidden="1"/>
    <col min="8701" max="8701" width="24.54296875" style="13" hidden="1"/>
    <col min="8702" max="8702" width="15.54296875" style="13" hidden="1"/>
    <col min="8703" max="8703" width="0.26953125" style="13" hidden="1"/>
    <col min="8704" max="8946" width="9.1796875" style="13" hidden="1"/>
    <col min="8947" max="8947" width="2" style="13" hidden="1"/>
    <col min="8948" max="8948" width="3.26953125" style="13" hidden="1"/>
    <col min="8949" max="8950" width="3.7265625" style="13" hidden="1"/>
    <col min="8951" max="8951" width="9.81640625" style="13" hidden="1"/>
    <col min="8952" max="8952" width="4.54296875" style="13" hidden="1"/>
    <col min="8953" max="8953" width="9.7265625" style="13" hidden="1"/>
    <col min="8954" max="8955" width="9.1796875" style="13" hidden="1"/>
    <col min="8956" max="8956" width="6.54296875" style="13" hidden="1"/>
    <col min="8957" max="8957" width="24.54296875" style="13" hidden="1"/>
    <col min="8958" max="8958" width="15.54296875" style="13" hidden="1"/>
    <col min="8959" max="8959" width="0.26953125" style="13" hidden="1"/>
    <col min="8960" max="9202" width="9.1796875" style="13" hidden="1"/>
    <col min="9203" max="9203" width="2" style="13" hidden="1"/>
    <col min="9204" max="9204" width="3.26953125" style="13" hidden="1"/>
    <col min="9205" max="9206" width="3.7265625" style="13" hidden="1"/>
    <col min="9207" max="9207" width="9.81640625" style="13" hidden="1"/>
    <col min="9208" max="9208" width="4.54296875" style="13" hidden="1"/>
    <col min="9209" max="9209" width="9.7265625" style="13" hidden="1"/>
    <col min="9210" max="9211" width="9.1796875" style="13" hidden="1"/>
    <col min="9212" max="9212" width="6.54296875" style="13" hidden="1"/>
    <col min="9213" max="9213" width="24.54296875" style="13" hidden="1"/>
    <col min="9214" max="9214" width="15.54296875" style="13" hidden="1"/>
    <col min="9215" max="9215" width="0.26953125" style="13" hidden="1"/>
    <col min="9216" max="9458" width="9.1796875" style="13" hidden="1"/>
    <col min="9459" max="9459" width="2" style="13" hidden="1"/>
    <col min="9460" max="9460" width="3.26953125" style="13" hidden="1"/>
    <col min="9461" max="9462" width="3.7265625" style="13" hidden="1"/>
    <col min="9463" max="9463" width="9.81640625" style="13" hidden="1"/>
    <col min="9464" max="9464" width="4.54296875" style="13" hidden="1"/>
    <col min="9465" max="9465" width="9.7265625" style="13" hidden="1"/>
    <col min="9466" max="9467" width="9.1796875" style="13" hidden="1"/>
    <col min="9468" max="9468" width="6.54296875" style="13" hidden="1"/>
    <col min="9469" max="9469" width="24.54296875" style="13" hidden="1"/>
    <col min="9470" max="9470" width="15.54296875" style="13" hidden="1"/>
    <col min="9471" max="9471" width="0.26953125" style="13" hidden="1"/>
    <col min="9472" max="9714" width="9.1796875" style="13" hidden="1"/>
    <col min="9715" max="9715" width="2" style="13" hidden="1"/>
    <col min="9716" max="9716" width="3.26953125" style="13" hidden="1"/>
    <col min="9717" max="9718" width="3.7265625" style="13" hidden="1"/>
    <col min="9719" max="9719" width="9.81640625" style="13" hidden="1"/>
    <col min="9720" max="9720" width="4.54296875" style="13" hidden="1"/>
    <col min="9721" max="9721" width="9.7265625" style="13" hidden="1"/>
    <col min="9722" max="9723" width="9.1796875" style="13" hidden="1"/>
    <col min="9724" max="9724" width="6.54296875" style="13" hidden="1"/>
    <col min="9725" max="9725" width="24.54296875" style="13" hidden="1"/>
    <col min="9726" max="9726" width="15.54296875" style="13" hidden="1"/>
    <col min="9727" max="9727" width="0.26953125" style="13" hidden="1"/>
    <col min="9728" max="9970" width="9.1796875" style="13" hidden="1"/>
    <col min="9971" max="9971" width="2" style="13" hidden="1"/>
    <col min="9972" max="9972" width="3.26953125" style="13" hidden="1"/>
    <col min="9973" max="9974" width="3.7265625" style="13" hidden="1"/>
    <col min="9975" max="9975" width="9.81640625" style="13" hidden="1"/>
    <col min="9976" max="9976" width="4.54296875" style="13" hidden="1"/>
    <col min="9977" max="9977" width="9.7265625" style="13" hidden="1"/>
    <col min="9978" max="9979" width="9.1796875" style="13" hidden="1"/>
    <col min="9980" max="9980" width="6.54296875" style="13" hidden="1"/>
    <col min="9981" max="9981" width="24.54296875" style="13" hidden="1"/>
    <col min="9982" max="9982" width="15.54296875" style="13" hidden="1"/>
    <col min="9983" max="9983" width="0.26953125" style="13" hidden="1"/>
    <col min="9984" max="10226" width="9.1796875" style="13" hidden="1"/>
    <col min="10227" max="10227" width="2" style="13" hidden="1"/>
    <col min="10228" max="10228" width="3.26953125" style="13" hidden="1"/>
    <col min="10229" max="10230" width="3.7265625" style="13" hidden="1"/>
    <col min="10231" max="10231" width="9.81640625" style="13" hidden="1"/>
    <col min="10232" max="10232" width="4.54296875" style="13" hidden="1"/>
    <col min="10233" max="10233" width="9.7265625" style="13" hidden="1"/>
    <col min="10234" max="10235" width="9.1796875" style="13" hidden="1"/>
    <col min="10236" max="10236" width="6.54296875" style="13" hidden="1"/>
    <col min="10237" max="10237" width="24.54296875" style="13" hidden="1"/>
    <col min="10238" max="10238" width="15.54296875" style="13" hidden="1"/>
    <col min="10239" max="10239" width="0.26953125" style="13" hidden="1"/>
    <col min="10240" max="10482" width="9.1796875" style="13" hidden="1"/>
    <col min="10483" max="10483" width="2" style="13" hidden="1"/>
    <col min="10484" max="10484" width="3.26953125" style="13" hidden="1"/>
    <col min="10485" max="10486" width="3.7265625" style="13" hidden="1"/>
    <col min="10487" max="10487" width="9.81640625" style="13" hidden="1"/>
    <col min="10488" max="10488" width="4.54296875" style="13" hidden="1"/>
    <col min="10489" max="10489" width="9.7265625" style="13" hidden="1"/>
    <col min="10490" max="10491" width="9.1796875" style="13" hidden="1"/>
    <col min="10492" max="10492" width="6.54296875" style="13" hidden="1"/>
    <col min="10493" max="10493" width="24.54296875" style="13" hidden="1"/>
    <col min="10494" max="10494" width="15.54296875" style="13" hidden="1"/>
    <col min="10495" max="10495" width="0.26953125" style="13" hidden="1"/>
    <col min="10496" max="10738" width="9.1796875" style="13" hidden="1"/>
    <col min="10739" max="10739" width="2" style="13" hidden="1"/>
    <col min="10740" max="10740" width="3.26953125" style="13" hidden="1"/>
    <col min="10741" max="10742" width="3.7265625" style="13" hidden="1"/>
    <col min="10743" max="10743" width="9.81640625" style="13" hidden="1"/>
    <col min="10744" max="10744" width="4.54296875" style="13" hidden="1"/>
    <col min="10745" max="10745" width="9.7265625" style="13" hidden="1"/>
    <col min="10746" max="10747" width="9.1796875" style="13" hidden="1"/>
    <col min="10748" max="10748" width="6.54296875" style="13" hidden="1"/>
    <col min="10749" max="10749" width="24.54296875" style="13" hidden="1"/>
    <col min="10750" max="10750" width="15.54296875" style="13" hidden="1"/>
    <col min="10751" max="10751" width="0.26953125" style="13" hidden="1"/>
    <col min="10752" max="10994" width="9.1796875" style="13" hidden="1"/>
    <col min="10995" max="10995" width="2" style="13" hidden="1"/>
    <col min="10996" max="10996" width="3.26953125" style="13" hidden="1"/>
    <col min="10997" max="10998" width="3.7265625" style="13" hidden="1"/>
    <col min="10999" max="10999" width="9.81640625" style="13" hidden="1"/>
    <col min="11000" max="11000" width="4.54296875" style="13" hidden="1"/>
    <col min="11001" max="11001" width="9.7265625" style="13" hidden="1"/>
    <col min="11002" max="11003" width="9.1796875" style="13" hidden="1"/>
    <col min="11004" max="11004" width="6.54296875" style="13" hidden="1"/>
    <col min="11005" max="11005" width="24.54296875" style="13" hidden="1"/>
    <col min="11006" max="11006" width="15.54296875" style="13" hidden="1"/>
    <col min="11007" max="11007" width="0.26953125" style="13" hidden="1"/>
    <col min="11008" max="11250" width="9.1796875" style="13" hidden="1"/>
    <col min="11251" max="11251" width="2" style="13" hidden="1"/>
    <col min="11252" max="11252" width="3.26953125" style="13" hidden="1"/>
    <col min="11253" max="11254" width="3.7265625" style="13" hidden="1"/>
    <col min="11255" max="11255" width="9.81640625" style="13" hidden="1"/>
    <col min="11256" max="11256" width="4.54296875" style="13" hidden="1"/>
    <col min="11257" max="11257" width="9.7265625" style="13" hidden="1"/>
    <col min="11258" max="11259" width="9.1796875" style="13" hidden="1"/>
    <col min="11260" max="11260" width="6.54296875" style="13" hidden="1"/>
    <col min="11261" max="11261" width="24.54296875" style="13" hidden="1"/>
    <col min="11262" max="11262" width="15.54296875" style="13" hidden="1"/>
    <col min="11263" max="11263" width="0.26953125" style="13" hidden="1"/>
    <col min="11264" max="11506" width="9.1796875" style="13" hidden="1"/>
    <col min="11507" max="11507" width="2" style="13" hidden="1"/>
    <col min="11508" max="11508" width="3.26953125" style="13" hidden="1"/>
    <col min="11509" max="11510" width="3.7265625" style="13" hidden="1"/>
    <col min="11511" max="11511" width="9.81640625" style="13" hidden="1"/>
    <col min="11512" max="11512" width="4.54296875" style="13" hidden="1"/>
    <col min="11513" max="11513" width="9.7265625" style="13" hidden="1"/>
    <col min="11514" max="11515" width="9.1796875" style="13" hidden="1"/>
    <col min="11516" max="11516" width="6.54296875" style="13" hidden="1"/>
    <col min="11517" max="11517" width="24.54296875" style="13" hidden="1"/>
    <col min="11518" max="11518" width="15.54296875" style="13" hidden="1"/>
    <col min="11519" max="11519" width="0.26953125" style="13" hidden="1"/>
    <col min="11520" max="11762" width="9.1796875" style="13" hidden="1"/>
    <col min="11763" max="11763" width="2" style="13" hidden="1"/>
    <col min="11764" max="11764" width="3.26953125" style="13" hidden="1"/>
    <col min="11765" max="11766" width="3.7265625" style="13" hidden="1"/>
    <col min="11767" max="11767" width="9.81640625" style="13" hidden="1"/>
    <col min="11768" max="11768" width="4.54296875" style="13" hidden="1"/>
    <col min="11769" max="11769" width="9.7265625" style="13" hidden="1"/>
    <col min="11770" max="11771" width="9.1796875" style="13" hidden="1"/>
    <col min="11772" max="11772" width="6.54296875" style="13" hidden="1"/>
    <col min="11773" max="11773" width="24.54296875" style="13" hidden="1"/>
    <col min="11774" max="11774" width="15.54296875" style="13" hidden="1"/>
    <col min="11775" max="11775" width="0.26953125" style="13" hidden="1"/>
    <col min="11776" max="12018" width="9.1796875" style="13" hidden="1"/>
    <col min="12019" max="12019" width="2" style="13" hidden="1"/>
    <col min="12020" max="12020" width="3.26953125" style="13" hidden="1"/>
    <col min="12021" max="12022" width="3.7265625" style="13" hidden="1"/>
    <col min="12023" max="12023" width="9.81640625" style="13" hidden="1"/>
    <col min="12024" max="12024" width="4.54296875" style="13" hidden="1"/>
    <col min="12025" max="12025" width="9.7265625" style="13" hidden="1"/>
    <col min="12026" max="12027" width="9.1796875" style="13" hidden="1"/>
    <col min="12028" max="12028" width="6.54296875" style="13" hidden="1"/>
    <col min="12029" max="12029" width="24.54296875" style="13" hidden="1"/>
    <col min="12030" max="12030" width="15.54296875" style="13" hidden="1"/>
    <col min="12031" max="12031" width="0.26953125" style="13" hidden="1"/>
    <col min="12032" max="12274" width="9.1796875" style="13" hidden="1"/>
    <col min="12275" max="12275" width="2" style="13" hidden="1"/>
    <col min="12276" max="12276" width="3.26953125" style="13" hidden="1"/>
    <col min="12277" max="12278" width="3.7265625" style="13" hidden="1"/>
    <col min="12279" max="12279" width="9.81640625" style="13" hidden="1"/>
    <col min="12280" max="12280" width="4.54296875" style="13" hidden="1"/>
    <col min="12281" max="12281" width="9.7265625" style="13" hidden="1"/>
    <col min="12282" max="12283" width="9.1796875" style="13" hidden="1"/>
    <col min="12284" max="12284" width="6.54296875" style="13" hidden="1"/>
    <col min="12285" max="12285" width="24.54296875" style="13" hidden="1"/>
    <col min="12286" max="12286" width="15.54296875" style="13" hidden="1"/>
    <col min="12287" max="12287" width="0.26953125" style="13" hidden="1"/>
    <col min="12288" max="12530" width="9.1796875" style="13" hidden="1"/>
    <col min="12531" max="12531" width="2" style="13" hidden="1"/>
    <col min="12532" max="12532" width="3.26953125" style="13" hidden="1"/>
    <col min="12533" max="12534" width="3.7265625" style="13" hidden="1"/>
    <col min="12535" max="12535" width="9.81640625" style="13" hidden="1"/>
    <col min="12536" max="12536" width="4.54296875" style="13" hidden="1"/>
    <col min="12537" max="12537" width="9.7265625" style="13" hidden="1"/>
    <col min="12538" max="12539" width="9.1796875" style="13" hidden="1"/>
    <col min="12540" max="12540" width="6.54296875" style="13" hidden="1"/>
    <col min="12541" max="12541" width="24.54296875" style="13" hidden="1"/>
    <col min="12542" max="12542" width="15.54296875" style="13" hidden="1"/>
    <col min="12543" max="12543" width="0.26953125" style="13" hidden="1"/>
    <col min="12544" max="12786" width="9.1796875" style="13" hidden="1"/>
    <col min="12787" max="12787" width="2" style="13" hidden="1"/>
    <col min="12788" max="12788" width="3.26953125" style="13" hidden="1"/>
    <col min="12789" max="12790" width="3.7265625" style="13" hidden="1"/>
    <col min="12791" max="12791" width="9.81640625" style="13" hidden="1"/>
    <col min="12792" max="12792" width="4.54296875" style="13" hidden="1"/>
    <col min="12793" max="12793" width="9.7265625" style="13" hidden="1"/>
    <col min="12794" max="12795" width="9.1796875" style="13" hidden="1"/>
    <col min="12796" max="12796" width="6.54296875" style="13" hidden="1"/>
    <col min="12797" max="12797" width="24.54296875" style="13" hidden="1"/>
    <col min="12798" max="12798" width="15.54296875" style="13" hidden="1"/>
    <col min="12799" max="12799" width="0.26953125" style="13" hidden="1"/>
    <col min="12800" max="13042" width="9.1796875" style="13" hidden="1"/>
    <col min="13043" max="13043" width="2" style="13" hidden="1"/>
    <col min="13044" max="13044" width="3.26953125" style="13" hidden="1"/>
    <col min="13045" max="13046" width="3.7265625" style="13" hidden="1"/>
    <col min="13047" max="13047" width="9.81640625" style="13" hidden="1"/>
    <col min="13048" max="13048" width="4.54296875" style="13" hidden="1"/>
    <col min="13049" max="13049" width="9.7265625" style="13" hidden="1"/>
    <col min="13050" max="13051" width="9.1796875" style="13" hidden="1"/>
    <col min="13052" max="13052" width="6.54296875" style="13" hidden="1"/>
    <col min="13053" max="13053" width="24.54296875" style="13" hidden="1"/>
    <col min="13054" max="13054" width="15.54296875" style="13" hidden="1"/>
    <col min="13055" max="13055" width="0.26953125" style="13" hidden="1"/>
    <col min="13056" max="13298" width="9.1796875" style="13" hidden="1"/>
    <col min="13299" max="13299" width="2" style="13" hidden="1"/>
    <col min="13300" max="13300" width="3.26953125" style="13" hidden="1"/>
    <col min="13301" max="13302" width="3.7265625" style="13" hidden="1"/>
    <col min="13303" max="13303" width="9.81640625" style="13" hidden="1"/>
    <col min="13304" max="13304" width="4.54296875" style="13" hidden="1"/>
    <col min="13305" max="13305" width="9.7265625" style="13" hidden="1"/>
    <col min="13306" max="13307" width="9.1796875" style="13" hidden="1"/>
    <col min="13308" max="13308" width="6.54296875" style="13" hidden="1"/>
    <col min="13309" max="13309" width="24.54296875" style="13" hidden="1"/>
    <col min="13310" max="13310" width="15.54296875" style="13" hidden="1"/>
    <col min="13311" max="13311" width="0.26953125" style="13" hidden="1"/>
    <col min="13312" max="13554" width="9.1796875" style="13" hidden="1"/>
    <col min="13555" max="13555" width="2" style="13" hidden="1"/>
    <col min="13556" max="13556" width="3.26953125" style="13" hidden="1"/>
    <col min="13557" max="13558" width="3.7265625" style="13" hidden="1"/>
    <col min="13559" max="13559" width="9.81640625" style="13" hidden="1"/>
    <col min="13560" max="13560" width="4.54296875" style="13" hidden="1"/>
    <col min="13561" max="13561" width="9.7265625" style="13" hidden="1"/>
    <col min="13562" max="13563" width="9.1796875" style="13" hidden="1"/>
    <col min="13564" max="13564" width="6.54296875" style="13" hidden="1"/>
    <col min="13565" max="13565" width="24.54296875" style="13" hidden="1"/>
    <col min="13566" max="13566" width="15.54296875" style="13" hidden="1"/>
    <col min="13567" max="13567" width="0.26953125" style="13" hidden="1"/>
    <col min="13568" max="13810" width="9.1796875" style="13" hidden="1"/>
    <col min="13811" max="13811" width="2" style="13" hidden="1"/>
    <col min="13812" max="13812" width="3.26953125" style="13" hidden="1"/>
    <col min="13813" max="13814" width="3.7265625" style="13" hidden="1"/>
    <col min="13815" max="13815" width="9.81640625" style="13" hidden="1"/>
    <col min="13816" max="13816" width="4.54296875" style="13" hidden="1"/>
    <col min="13817" max="13817" width="9.7265625" style="13" hidden="1"/>
    <col min="13818" max="13819" width="9.1796875" style="13" hidden="1"/>
    <col min="13820" max="13820" width="6.54296875" style="13" hidden="1"/>
    <col min="13821" max="13821" width="24.54296875" style="13" hidden="1"/>
    <col min="13822" max="13822" width="15.54296875" style="13" hidden="1"/>
    <col min="13823" max="13823" width="0.26953125" style="13" hidden="1"/>
    <col min="13824" max="14066" width="9.1796875" style="13" hidden="1"/>
    <col min="14067" max="14067" width="2" style="13" hidden="1"/>
    <col min="14068" max="14068" width="3.26953125" style="13" hidden="1"/>
    <col min="14069" max="14070" width="3.7265625" style="13" hidden="1"/>
    <col min="14071" max="14071" width="9.81640625" style="13" hidden="1"/>
    <col min="14072" max="14072" width="4.54296875" style="13" hidden="1"/>
    <col min="14073" max="14073" width="9.7265625" style="13" hidden="1"/>
    <col min="14074" max="14075" width="9.1796875" style="13" hidden="1"/>
    <col min="14076" max="14076" width="6.54296875" style="13" hidden="1"/>
    <col min="14077" max="14077" width="24.54296875" style="13" hidden="1"/>
    <col min="14078" max="14078" width="15.54296875" style="13" hidden="1"/>
    <col min="14079" max="14079" width="0.26953125" style="13" hidden="1"/>
    <col min="14080" max="14322" width="9.1796875" style="13" hidden="1"/>
    <col min="14323" max="14323" width="2" style="13" hidden="1"/>
    <col min="14324" max="14324" width="3.26953125" style="13" hidden="1"/>
    <col min="14325" max="14326" width="3.7265625" style="13" hidden="1"/>
    <col min="14327" max="14327" width="9.81640625" style="13" hidden="1"/>
    <col min="14328" max="14328" width="4.54296875" style="13" hidden="1"/>
    <col min="14329" max="14329" width="9.7265625" style="13" hidden="1"/>
    <col min="14330" max="14331" width="9.1796875" style="13" hidden="1"/>
    <col min="14332" max="14332" width="6.54296875" style="13" hidden="1"/>
    <col min="14333" max="14333" width="24.54296875" style="13" hidden="1"/>
    <col min="14334" max="14334" width="15.54296875" style="13" hidden="1"/>
    <col min="14335" max="14335" width="0.26953125" style="13" hidden="1"/>
    <col min="14336" max="14578" width="9.1796875" style="13" hidden="1"/>
    <col min="14579" max="14579" width="2" style="13" hidden="1"/>
    <col min="14580" max="14580" width="3.26953125" style="13" hidden="1"/>
    <col min="14581" max="14582" width="3.7265625" style="13" hidden="1"/>
    <col min="14583" max="14583" width="9.81640625" style="13" hidden="1"/>
    <col min="14584" max="14584" width="4.54296875" style="13" hidden="1"/>
    <col min="14585" max="14585" width="9.7265625" style="13" hidden="1"/>
    <col min="14586" max="14587" width="9.1796875" style="13" hidden="1"/>
    <col min="14588" max="14588" width="6.54296875" style="13" hidden="1"/>
    <col min="14589" max="14589" width="24.54296875" style="13" hidden="1"/>
    <col min="14590" max="14590" width="15.54296875" style="13" hidden="1"/>
    <col min="14591" max="14591" width="0.26953125" style="13" hidden="1"/>
    <col min="14592" max="14834" width="9.1796875" style="13" hidden="1"/>
    <col min="14835" max="14835" width="2" style="13" hidden="1"/>
    <col min="14836" max="14836" width="3.26953125" style="13" hidden="1"/>
    <col min="14837" max="14838" width="3.7265625" style="13" hidden="1"/>
    <col min="14839" max="14839" width="9.81640625" style="13" hidden="1"/>
    <col min="14840" max="14840" width="4.54296875" style="13" hidden="1"/>
    <col min="14841" max="14841" width="9.7265625" style="13" hidden="1"/>
    <col min="14842" max="14843" width="9.1796875" style="13" hidden="1"/>
    <col min="14844" max="14844" width="6.54296875" style="13" hidden="1"/>
    <col min="14845" max="14845" width="24.54296875" style="13" hidden="1"/>
    <col min="14846" max="14846" width="15.54296875" style="13" hidden="1"/>
    <col min="14847" max="14847" width="0.26953125" style="13" hidden="1"/>
    <col min="14848" max="15090" width="9.1796875" style="13" hidden="1"/>
    <col min="15091" max="15091" width="2" style="13" hidden="1"/>
    <col min="15092" max="15092" width="3.26953125" style="13" hidden="1"/>
    <col min="15093" max="15094" width="3.7265625" style="13" hidden="1"/>
    <col min="15095" max="15095" width="9.81640625" style="13" hidden="1"/>
    <col min="15096" max="15096" width="4.54296875" style="13" hidden="1"/>
    <col min="15097" max="15097" width="9.7265625" style="13" hidden="1"/>
    <col min="15098" max="15099" width="9.1796875" style="13" hidden="1"/>
    <col min="15100" max="15100" width="6.54296875" style="13" hidden="1"/>
    <col min="15101" max="15101" width="24.54296875" style="13" hidden="1"/>
    <col min="15102" max="15102" width="15.54296875" style="13" hidden="1"/>
    <col min="15103" max="15103" width="0.26953125" style="13" hidden="1"/>
    <col min="15104" max="15346" width="9.1796875" style="13" hidden="1"/>
    <col min="15347" max="15347" width="2" style="13" hidden="1"/>
    <col min="15348" max="15348" width="3.26953125" style="13" hidden="1"/>
    <col min="15349" max="15350" width="3.7265625" style="13" hidden="1"/>
    <col min="15351" max="15351" width="9.81640625" style="13" hidden="1"/>
    <col min="15352" max="15352" width="4.54296875" style="13" hidden="1"/>
    <col min="15353" max="15353" width="9.7265625" style="13" hidden="1"/>
    <col min="15354" max="15355" width="9.1796875" style="13" hidden="1"/>
    <col min="15356" max="15356" width="6.54296875" style="13" hidden="1"/>
    <col min="15357" max="15357" width="24.54296875" style="13" hidden="1"/>
    <col min="15358" max="15358" width="15.54296875" style="13" hidden="1"/>
    <col min="15359" max="15359" width="0.26953125" style="13" hidden="1"/>
    <col min="15360" max="15602" width="9.1796875" style="13" hidden="1"/>
    <col min="15603" max="15603" width="2" style="13" hidden="1"/>
    <col min="15604" max="15604" width="3.26953125" style="13" hidden="1"/>
    <col min="15605" max="15606" width="3.7265625" style="13" hidden="1"/>
    <col min="15607" max="15607" width="9.81640625" style="13" hidden="1"/>
    <col min="15608" max="15608" width="4.54296875" style="13" hidden="1"/>
    <col min="15609" max="15609" width="9.7265625" style="13" hidden="1"/>
    <col min="15610" max="15611" width="9.1796875" style="13" hidden="1"/>
    <col min="15612" max="15612" width="6.54296875" style="13" hidden="1"/>
    <col min="15613" max="15613" width="24.54296875" style="13" hidden="1"/>
    <col min="15614" max="15614" width="15.54296875" style="13" hidden="1"/>
    <col min="15615" max="15615" width="0.26953125" style="13" hidden="1"/>
    <col min="15616" max="15858" width="9.1796875" style="13" hidden="1"/>
    <col min="15859" max="15859" width="2" style="13" hidden="1"/>
    <col min="15860" max="15860" width="3.26953125" style="13" hidden="1"/>
    <col min="15861" max="15862" width="3.7265625" style="13" hidden="1"/>
    <col min="15863" max="15863" width="9.81640625" style="13" hidden="1"/>
    <col min="15864" max="15864" width="4.54296875" style="13" hidden="1"/>
    <col min="15865" max="15865" width="9.7265625" style="13" hidden="1"/>
    <col min="15866" max="15867" width="9.1796875" style="13" hidden="1"/>
    <col min="15868" max="15868" width="6.54296875" style="13" hidden="1"/>
    <col min="15869" max="15869" width="24.54296875" style="13" hidden="1"/>
    <col min="15870" max="15870" width="15.54296875" style="13" hidden="1"/>
    <col min="15871" max="15871" width="0.26953125" style="13" hidden="1"/>
    <col min="15872" max="16114" width="9.1796875" style="13" hidden="1"/>
    <col min="16115" max="16115" width="2" style="13" hidden="1"/>
    <col min="16116" max="16116" width="3.26953125" style="13" hidden="1"/>
    <col min="16117" max="16118" width="3.7265625" style="13" hidden="1"/>
    <col min="16119" max="16119" width="9.81640625" style="13" hidden="1"/>
    <col min="16120" max="16120" width="4.54296875" style="13" hidden="1"/>
    <col min="16121" max="16121" width="9.7265625" style="13" hidden="1"/>
    <col min="16122" max="16123" width="9.1796875" style="13" hidden="1"/>
    <col min="16124" max="16124" width="6.54296875" style="13" hidden="1"/>
    <col min="16125" max="16125" width="24.54296875" style="13" hidden="1"/>
    <col min="16126" max="16126" width="15.54296875" style="13" hidden="1"/>
    <col min="16127" max="16127" width="0.26953125" style="13" hidden="1"/>
    <col min="16128" max="16384" width="9.1796875" style="13" hidden="1"/>
  </cols>
  <sheetData>
    <row r="1" spans="1:4" ht="17.25" customHeight="1" x14ac:dyDescent="0.35">
      <c r="A1" s="605" t="s">
        <v>0</v>
      </c>
      <c r="B1" s="605"/>
      <c r="C1" s="605"/>
      <c r="D1" s="605"/>
    </row>
    <row r="2" spans="1:4" ht="28.5" customHeight="1" thickBot="1" x14ac:dyDescent="0.4">
      <c r="A2" s="606"/>
      <c r="B2" s="606"/>
      <c r="C2" s="606"/>
      <c r="D2" s="606"/>
    </row>
    <row r="3" spans="1:4" ht="6" customHeight="1" thickTop="1" x14ac:dyDescent="0.35"/>
    <row r="4" spans="1:4" ht="6" customHeight="1" x14ac:dyDescent="0.35"/>
    <row r="5" spans="1:4" x14ac:dyDescent="0.35">
      <c r="A5" s="607" t="s">
        <v>1</v>
      </c>
      <c r="B5" s="607"/>
      <c r="C5" s="607"/>
      <c r="D5" s="607"/>
    </row>
    <row r="6" spans="1:4" ht="10.15" customHeight="1" x14ac:dyDescent="0.35"/>
    <row r="7" spans="1:4" ht="31" x14ac:dyDescent="0.35">
      <c r="B7" s="16">
        <v>1</v>
      </c>
      <c r="C7" s="17" t="s">
        <v>2</v>
      </c>
    </row>
    <row r="8" spans="1:4" x14ac:dyDescent="0.35">
      <c r="B8" s="16">
        <v>2</v>
      </c>
      <c r="C8" s="578" t="s">
        <v>3</v>
      </c>
    </row>
    <row r="9" spans="1:4" x14ac:dyDescent="0.35">
      <c r="B9" s="16">
        <v>3</v>
      </c>
      <c r="C9" s="17" t="s">
        <v>4</v>
      </c>
    </row>
    <row r="10" spans="1:4" ht="31" x14ac:dyDescent="0.35">
      <c r="B10" s="16">
        <v>4</v>
      </c>
      <c r="C10" s="17" t="s">
        <v>5</v>
      </c>
    </row>
    <row r="11" spans="1:4" x14ac:dyDescent="0.35">
      <c r="B11" s="16">
        <v>5</v>
      </c>
      <c r="C11" s="17" t="s">
        <v>6</v>
      </c>
    </row>
    <row r="12" spans="1:4" ht="31" x14ac:dyDescent="0.35">
      <c r="B12" s="16">
        <v>6</v>
      </c>
      <c r="C12" s="17" t="s">
        <v>7</v>
      </c>
    </row>
    <row r="13" spans="1:4" ht="31" x14ac:dyDescent="0.35">
      <c r="B13" s="16">
        <v>7</v>
      </c>
      <c r="C13" s="17" t="s">
        <v>8</v>
      </c>
    </row>
    <row r="14" spans="1:4" x14ac:dyDescent="0.35"/>
    <row r="15" spans="1:4" x14ac:dyDescent="0.35">
      <c r="B15" s="608" t="s">
        <v>9</v>
      </c>
      <c r="C15" s="609"/>
      <c r="D15" s="14" t="s">
        <v>10</v>
      </c>
    </row>
    <row r="16" spans="1:4" s="18" customFormat="1" x14ac:dyDescent="0.35">
      <c r="B16" s="573"/>
      <c r="C16" s="304" t="s">
        <v>11</v>
      </c>
      <c r="D16" s="209"/>
    </row>
    <row r="17" spans="2:4" x14ac:dyDescent="0.35">
      <c r="B17" s="610" t="s">
        <v>12</v>
      </c>
      <c r="C17" s="580" t="s">
        <v>13</v>
      </c>
      <c r="D17" s="208">
        <f>'Applicant Info'!R100</f>
        <v>0</v>
      </c>
    </row>
    <row r="18" spans="2:4" x14ac:dyDescent="0.35">
      <c r="B18" s="611"/>
      <c r="C18" s="580" t="s">
        <v>14</v>
      </c>
      <c r="D18" s="208">
        <f>'Applicant Info'!R101</f>
        <v>0</v>
      </c>
    </row>
    <row r="19" spans="2:4" x14ac:dyDescent="0.35">
      <c r="B19" s="612"/>
      <c r="C19" s="580" t="s">
        <v>15</v>
      </c>
      <c r="D19" s="208">
        <f>'Applicant Info'!R102</f>
        <v>0</v>
      </c>
    </row>
    <row r="20" spans="2:4" ht="15" customHeight="1" x14ac:dyDescent="0.35">
      <c r="B20" s="560" t="s">
        <v>16</v>
      </c>
      <c r="C20" s="580" t="s">
        <v>17</v>
      </c>
      <c r="D20" s="208">
        <f>'Applicant Info'!R103</f>
        <v>0</v>
      </c>
    </row>
    <row r="21" spans="2:4" x14ac:dyDescent="0.35">
      <c r="B21" s="560" t="s">
        <v>18</v>
      </c>
      <c r="C21" s="571" t="s">
        <v>19</v>
      </c>
      <c r="D21" s="208">
        <f>'Applicant Info'!R104</f>
        <v>0</v>
      </c>
    </row>
    <row r="22" spans="2:4" x14ac:dyDescent="0.35">
      <c r="B22" s="560" t="s">
        <v>20</v>
      </c>
      <c r="C22" s="580" t="s">
        <v>21</v>
      </c>
      <c r="D22" s="208">
        <f>'Applicant Info'!R105</f>
        <v>0</v>
      </c>
    </row>
    <row r="23" spans="2:4" ht="15" customHeight="1" x14ac:dyDescent="0.35">
      <c r="B23" s="560" t="s">
        <v>22</v>
      </c>
      <c r="C23" s="580" t="s">
        <v>23</v>
      </c>
      <c r="D23" s="208">
        <f>'Applicant Info'!R106</f>
        <v>0</v>
      </c>
    </row>
    <row r="24" spans="2:4" x14ac:dyDescent="0.35">
      <c r="B24" s="560" t="s">
        <v>24</v>
      </c>
      <c r="C24" s="562" t="s">
        <v>25</v>
      </c>
      <c r="D24" s="208">
        <f>'Applicant Info'!R107</f>
        <v>0</v>
      </c>
    </row>
    <row r="25" spans="2:4" ht="15" customHeight="1" x14ac:dyDescent="0.35">
      <c r="B25" s="560" t="s">
        <v>26</v>
      </c>
      <c r="C25" s="580" t="s">
        <v>27</v>
      </c>
      <c r="D25" s="208">
        <f>'Applicant Info'!R108</f>
        <v>0</v>
      </c>
    </row>
    <row r="26" spans="2:4" ht="15" customHeight="1" x14ac:dyDescent="0.35">
      <c r="B26" s="560" t="s">
        <v>28</v>
      </c>
      <c r="C26" s="569" t="s">
        <v>29</v>
      </c>
      <c r="D26" s="208">
        <f>'Applicant Info'!R109</f>
        <v>0</v>
      </c>
    </row>
    <row r="27" spans="2:4" ht="31" x14ac:dyDescent="0.35">
      <c r="B27" s="560" t="s">
        <v>30</v>
      </c>
      <c r="C27" s="587" t="s">
        <v>31</v>
      </c>
      <c r="D27" s="208">
        <f>'Applicant Info'!R110</f>
        <v>0</v>
      </c>
    </row>
    <row r="28" spans="2:4" ht="29.25" customHeight="1" x14ac:dyDescent="0.35">
      <c r="B28" s="560" t="s">
        <v>32</v>
      </c>
      <c r="C28" s="587" t="s">
        <v>33</v>
      </c>
      <c r="D28" s="208">
        <f>'Applicant Info'!R111</f>
        <v>0</v>
      </c>
    </row>
    <row r="29" spans="2:4" x14ac:dyDescent="0.35">
      <c r="B29" s="584" t="s">
        <v>34</v>
      </c>
      <c r="C29" s="580" t="s">
        <v>35</v>
      </c>
      <c r="D29" s="208">
        <f>'Site Information'!V37</f>
        <v>0</v>
      </c>
    </row>
    <row r="30" spans="2:4" x14ac:dyDescent="0.35">
      <c r="B30" s="584" t="s">
        <v>36</v>
      </c>
      <c r="C30" s="580" t="s">
        <v>37</v>
      </c>
      <c r="D30" s="208">
        <f>'Site Information'!V38</f>
        <v>0</v>
      </c>
    </row>
    <row r="31" spans="2:4" x14ac:dyDescent="0.35">
      <c r="B31" s="584" t="s">
        <v>38</v>
      </c>
      <c r="C31" s="571" t="s">
        <v>39</v>
      </c>
      <c r="D31" s="208">
        <f>'Site Information'!V39</f>
        <v>0</v>
      </c>
    </row>
    <row r="32" spans="2:4" x14ac:dyDescent="0.35">
      <c r="B32" s="584" t="s">
        <v>40</v>
      </c>
      <c r="C32" s="580" t="s">
        <v>41</v>
      </c>
      <c r="D32" s="208">
        <f>'Site Information'!V40</f>
        <v>0</v>
      </c>
    </row>
    <row r="33" spans="2:4" x14ac:dyDescent="0.35">
      <c r="B33" s="584" t="s">
        <v>42</v>
      </c>
      <c r="C33" s="580" t="s">
        <v>43</v>
      </c>
      <c r="D33" s="208">
        <f>'Site Information'!V41</f>
        <v>0</v>
      </c>
    </row>
    <row r="34" spans="2:4" ht="31.9" customHeight="1" x14ac:dyDescent="0.35">
      <c r="B34" s="584" t="s">
        <v>44</v>
      </c>
      <c r="C34" s="580" t="s">
        <v>45</v>
      </c>
      <c r="D34" s="208">
        <f>'Site Information'!V42</f>
        <v>0</v>
      </c>
    </row>
    <row r="35" spans="2:4" x14ac:dyDescent="0.35">
      <c r="B35" s="584" t="s">
        <v>46</v>
      </c>
      <c r="C35" s="580" t="s">
        <v>47</v>
      </c>
      <c r="D35" s="208">
        <f>'Site Information'!V43</f>
        <v>0</v>
      </c>
    </row>
    <row r="36" spans="2:4" x14ac:dyDescent="0.35">
      <c r="B36" s="584" t="s">
        <v>48</v>
      </c>
      <c r="C36" s="580" t="s">
        <v>49</v>
      </c>
      <c r="D36" s="208">
        <f>'Site Information'!V44</f>
        <v>0</v>
      </c>
    </row>
    <row r="37" spans="2:4" x14ac:dyDescent="0.35">
      <c r="B37" s="584" t="s">
        <v>50</v>
      </c>
      <c r="C37" s="580" t="s">
        <v>51</v>
      </c>
      <c r="D37" s="208">
        <f>'Site Information'!V45</f>
        <v>0</v>
      </c>
    </row>
    <row r="38" spans="2:4" x14ac:dyDescent="0.35">
      <c r="B38" s="584" t="s">
        <v>52</v>
      </c>
      <c r="C38" s="580" t="s">
        <v>53</v>
      </c>
      <c r="D38" s="208">
        <f>'Site Information'!V46</f>
        <v>0</v>
      </c>
    </row>
    <row r="39" spans="2:4" x14ac:dyDescent="0.35">
      <c r="B39" s="20" t="s">
        <v>54</v>
      </c>
      <c r="C39" s="21"/>
      <c r="D39" s="208"/>
    </row>
    <row r="40" spans="2:4" x14ac:dyDescent="0.35">
      <c r="B40" s="584" t="s">
        <v>55</v>
      </c>
      <c r="C40" s="561" t="s">
        <v>56</v>
      </c>
      <c r="D40" s="208">
        <f>'Site Information'!R48</f>
        <v>0</v>
      </c>
    </row>
    <row r="41" spans="2:4" x14ac:dyDescent="0.35">
      <c r="B41" s="584" t="s">
        <v>57</v>
      </c>
      <c r="C41" s="17" t="s">
        <v>58</v>
      </c>
      <c r="D41" s="208">
        <f>'Site Information'!R49</f>
        <v>0</v>
      </c>
    </row>
    <row r="42" spans="2:4" x14ac:dyDescent="0.35">
      <c r="B42" s="584" t="s">
        <v>59</v>
      </c>
      <c r="C42" s="564" t="s">
        <v>60</v>
      </c>
      <c r="D42" s="208">
        <f>'Site Information'!R50</f>
        <v>0</v>
      </c>
    </row>
    <row r="43" spans="2:4" x14ac:dyDescent="0.35">
      <c r="B43" s="584" t="s">
        <v>61</v>
      </c>
      <c r="C43" s="564" t="s">
        <v>62</v>
      </c>
      <c r="D43" s="208">
        <f>'Site Information'!R51</f>
        <v>0</v>
      </c>
    </row>
    <row r="44" spans="2:4" x14ac:dyDescent="0.35">
      <c r="B44" s="584" t="s">
        <v>63</v>
      </c>
      <c r="C44" s="17" t="s">
        <v>64</v>
      </c>
      <c r="D44" s="208">
        <f>'Project Information'!R48</f>
        <v>0</v>
      </c>
    </row>
    <row r="45" spans="2:4" x14ac:dyDescent="0.35">
      <c r="B45" s="584" t="s">
        <v>65</v>
      </c>
      <c r="C45" s="17" t="s">
        <v>66</v>
      </c>
      <c r="D45" s="208">
        <f>'Project Information'!R49</f>
        <v>0</v>
      </c>
    </row>
    <row r="46" spans="2:4" x14ac:dyDescent="0.35">
      <c r="B46" s="584" t="s">
        <v>67</v>
      </c>
      <c r="C46" s="565" t="s">
        <v>68</v>
      </c>
      <c r="D46" s="208">
        <f>'Project Information'!R50</f>
        <v>0</v>
      </c>
    </row>
    <row r="47" spans="2:4" x14ac:dyDescent="0.35">
      <c r="B47" s="584" t="s">
        <v>69</v>
      </c>
      <c r="C47" s="565" t="s">
        <v>70</v>
      </c>
      <c r="D47" s="208">
        <f>'Project Information'!R51</f>
        <v>0</v>
      </c>
    </row>
    <row r="48" spans="2:4" ht="16" customHeight="1" x14ac:dyDescent="0.35">
      <c r="B48" s="584" t="s">
        <v>71</v>
      </c>
      <c r="C48" s="565" t="s">
        <v>72</v>
      </c>
      <c r="D48" s="208">
        <f>'Project Information'!R52</f>
        <v>0</v>
      </c>
    </row>
    <row r="49" spans="2:4" ht="33" customHeight="1" x14ac:dyDescent="0.35">
      <c r="B49" s="584" t="s">
        <v>73</v>
      </c>
      <c r="C49" s="565" t="s">
        <v>74</v>
      </c>
      <c r="D49" s="208">
        <f>'Project Information'!R53</f>
        <v>0</v>
      </c>
    </row>
    <row r="50" spans="2:4" x14ac:dyDescent="0.35">
      <c r="B50" s="584" t="s">
        <v>75</v>
      </c>
      <c r="C50" s="565" t="s">
        <v>76</v>
      </c>
      <c r="D50" s="208">
        <f>'Project Information'!R54</f>
        <v>0</v>
      </c>
    </row>
    <row r="51" spans="2:4" x14ac:dyDescent="0.35">
      <c r="B51" s="583" t="s">
        <v>77</v>
      </c>
      <c r="C51" s="563" t="s">
        <v>78</v>
      </c>
      <c r="D51" s="558">
        <f>'Project Information'!R55</f>
        <v>0</v>
      </c>
    </row>
    <row r="52" spans="2:4" x14ac:dyDescent="0.35">
      <c r="B52" s="603" t="s">
        <v>79</v>
      </c>
      <c r="C52" s="604"/>
    </row>
    <row r="53" spans="2:4" x14ac:dyDescent="0.35">
      <c r="B53" s="584" t="s">
        <v>69</v>
      </c>
      <c r="C53" s="17" t="s">
        <v>80</v>
      </c>
      <c r="D53" s="208">
        <f>'Project Information'!R57</f>
        <v>0</v>
      </c>
    </row>
    <row r="54" spans="2:4" x14ac:dyDescent="0.35">
      <c r="B54" s="584" t="s">
        <v>71</v>
      </c>
      <c r="C54" s="17" t="s">
        <v>81</v>
      </c>
      <c r="D54" s="208">
        <f>'Project Information'!R58</f>
        <v>0</v>
      </c>
    </row>
    <row r="55" spans="2:4" x14ac:dyDescent="0.35">
      <c r="B55" s="584" t="s">
        <v>73</v>
      </c>
      <c r="C55" s="19" t="s">
        <v>82</v>
      </c>
      <c r="D55" s="208">
        <f>'Project Information'!R59</f>
        <v>0</v>
      </c>
    </row>
    <row r="56" spans="2:4" hidden="1" x14ac:dyDescent="0.35">
      <c r="B56" s="584" t="s">
        <v>77</v>
      </c>
      <c r="C56" s="564" t="s">
        <v>83</v>
      </c>
      <c r="D56" s="208">
        <f>'Project Information'!R60</f>
        <v>0</v>
      </c>
    </row>
    <row r="57" spans="2:4" x14ac:dyDescent="0.35"/>
    <row r="58" spans="2:4" x14ac:dyDescent="0.35"/>
    <row r="59" spans="2:4" x14ac:dyDescent="0.35"/>
    <row r="60" spans="2:4" x14ac:dyDescent="0.35"/>
    <row r="61" spans="2:4" x14ac:dyDescent="0.35"/>
    <row r="62" spans="2:4" x14ac:dyDescent="0.35"/>
    <row r="63" spans="2:4" x14ac:dyDescent="0.35"/>
    <row r="64" spans="2:4" x14ac:dyDescent="0.35"/>
    <row r="65" x14ac:dyDescent="0.35"/>
    <row r="66" x14ac:dyDescent="0.35"/>
    <row r="67" x14ac:dyDescent="0.35"/>
    <row r="68" x14ac:dyDescent="0.35"/>
    <row r="69" x14ac:dyDescent="0.35"/>
    <row r="70" x14ac:dyDescent="0.35"/>
  </sheetData>
  <sheetProtection selectLockedCells="1"/>
  <mergeCells count="5">
    <mergeCell ref="B52:C52"/>
    <mergeCell ref="A1:D2"/>
    <mergeCell ref="A5:D5"/>
    <mergeCell ref="B15:C15"/>
    <mergeCell ref="B17:B19"/>
  </mergeCells>
  <pageMargins left="0.7" right="0.7" top="0.75" bottom="0.75" header="0.3" footer="0.3"/>
  <pageSetup scale="5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7646A88-FCDC-47D2-94A2-9638DCFA2D24}">
          <x14:formula1>
            <xm:f>'Drop Downs'!$A$2:$A$3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89841-E04A-4854-BED1-423E1F6E9161}">
  <sheetPr codeName="Sheet9">
    <tabColor theme="4" tint="0.59999389629810485"/>
    <pageSetUpPr autoPageBreaks="0" fitToPage="1"/>
  </sheetPr>
  <dimension ref="A1:Q55"/>
  <sheetViews>
    <sheetView showGridLines="0" topLeftCell="A3" zoomScale="70" zoomScaleNormal="70" zoomScaleSheetLayoutView="70" workbookViewId="0">
      <selection activeCell="C3" sqref="C3:E3"/>
    </sheetView>
  </sheetViews>
  <sheetFormatPr defaultColWidth="0" defaultRowHeight="15.5" zeroHeight="1" x14ac:dyDescent="0.35"/>
  <cols>
    <col min="1" max="1" width="22.54296875" style="121" customWidth="1"/>
    <col min="2" max="2" width="9.26953125" style="121" customWidth="1"/>
    <col min="3" max="3" width="11.453125" style="121" customWidth="1"/>
    <col min="4" max="5" width="11.81640625" style="121" customWidth="1"/>
    <col min="6" max="6" width="12.453125" style="121" customWidth="1"/>
    <col min="7" max="7" width="12.81640625" style="121" customWidth="1"/>
    <col min="8" max="8" width="12.81640625" style="121" bestFit="1" customWidth="1"/>
    <col min="9" max="9" width="16.1796875" style="121" customWidth="1"/>
    <col min="10" max="10" width="15.7265625" style="122" customWidth="1"/>
    <col min="11" max="11" width="17.7265625" style="121" customWidth="1"/>
    <col min="12" max="12" width="14.26953125" style="121" customWidth="1"/>
    <col min="13" max="13" width="14.81640625" style="121" customWidth="1"/>
    <col min="14" max="14" width="15" style="121" customWidth="1"/>
    <col min="15" max="16" width="14.54296875" style="121" customWidth="1"/>
    <col min="17" max="17" width="9.1796875" style="121" customWidth="1"/>
    <col min="18" max="16384" width="9.1796875" style="121" hidden="1"/>
  </cols>
  <sheetData>
    <row r="1" spans="1:16" ht="12.75" customHeight="1" x14ac:dyDescent="0.35"/>
    <row r="2" spans="1:16" ht="31" x14ac:dyDescent="0.35">
      <c r="A2" s="71" t="s">
        <v>690</v>
      </c>
      <c r="B2" s="123"/>
      <c r="C2" s="908" t="s">
        <v>691</v>
      </c>
      <c r="D2" s="909"/>
      <c r="E2" s="910"/>
      <c r="F2" s="124" t="s">
        <v>692</v>
      </c>
      <c r="G2" s="911" t="s">
        <v>693</v>
      </c>
      <c r="H2" s="912"/>
      <c r="I2" s="912"/>
      <c r="J2" s="912"/>
      <c r="K2" s="913"/>
    </row>
    <row r="3" spans="1:16" ht="25.5" customHeight="1" x14ac:dyDescent="0.35">
      <c r="B3" s="125"/>
      <c r="C3" s="914">
        <v>1540</v>
      </c>
      <c r="D3" s="915"/>
      <c r="E3" s="916"/>
      <c r="F3" s="210" t="e">
        <f>C3/B40</f>
        <v>#DIV/0!</v>
      </c>
      <c r="G3" s="917"/>
      <c r="H3" s="918"/>
      <c r="I3" s="918"/>
      <c r="J3" s="918"/>
      <c r="K3" s="919"/>
    </row>
    <row r="4" spans="1:16" ht="19.75" customHeight="1" thickBot="1" x14ac:dyDescent="0.4">
      <c r="A4" s="214" t="s">
        <v>694</v>
      </c>
      <c r="B4" s="126"/>
      <c r="C4" s="127"/>
      <c r="D4" s="127"/>
      <c r="E4" s="127"/>
      <c r="F4" s="128"/>
      <c r="G4" s="128"/>
      <c r="H4" s="597"/>
      <c r="I4" s="597"/>
      <c r="J4" s="211"/>
      <c r="K4" s="212"/>
      <c r="L4" s="213"/>
      <c r="M4" s="589"/>
    </row>
    <row r="5" spans="1:16" ht="16" thickBot="1" x14ac:dyDescent="0.4">
      <c r="B5" s="901" t="s">
        <v>695</v>
      </c>
      <c r="C5" s="902"/>
      <c r="D5" s="902"/>
      <c r="E5" s="903"/>
      <c r="F5" s="901" t="s">
        <v>696</v>
      </c>
      <c r="G5" s="902"/>
      <c r="H5" s="902"/>
      <c r="I5" s="902"/>
      <c r="J5" s="902"/>
      <c r="K5" s="902"/>
      <c r="L5" s="920"/>
      <c r="M5" s="901" t="s">
        <v>697</v>
      </c>
      <c r="N5" s="902"/>
      <c r="O5" s="902"/>
      <c r="P5" s="903"/>
    </row>
    <row r="6" spans="1:16" ht="13.9" customHeight="1" x14ac:dyDescent="0.35">
      <c r="A6" s="904" t="s">
        <v>698</v>
      </c>
      <c r="B6" s="129"/>
      <c r="C6" s="130"/>
      <c r="D6" s="130"/>
      <c r="E6" s="131"/>
      <c r="F6" s="132"/>
      <c r="G6" s="906" t="s">
        <v>699</v>
      </c>
      <c r="H6" s="133" t="s">
        <v>443</v>
      </c>
      <c r="I6" s="134"/>
      <c r="J6" s="134"/>
      <c r="K6" s="133"/>
      <c r="L6" s="135"/>
      <c r="M6" s="132"/>
      <c r="N6" s="130"/>
      <c r="O6" s="130"/>
      <c r="P6" s="131"/>
    </row>
    <row r="7" spans="1:16" ht="45.75" customHeight="1" x14ac:dyDescent="0.35">
      <c r="A7" s="905"/>
      <c r="B7" s="136" t="s">
        <v>700</v>
      </c>
      <c r="C7" s="137" t="s">
        <v>701</v>
      </c>
      <c r="D7" s="138" t="s">
        <v>702</v>
      </c>
      <c r="E7" s="139" t="s">
        <v>703</v>
      </c>
      <c r="F7" s="136" t="s">
        <v>704</v>
      </c>
      <c r="G7" s="907"/>
      <c r="H7" s="137" t="s">
        <v>705</v>
      </c>
      <c r="I7" s="137" t="s">
        <v>706</v>
      </c>
      <c r="J7" s="137" t="s">
        <v>707</v>
      </c>
      <c r="K7" s="137" t="s">
        <v>708</v>
      </c>
      <c r="L7" s="140" t="s">
        <v>709</v>
      </c>
      <c r="M7" s="136" t="s">
        <v>710</v>
      </c>
      <c r="N7" s="137" t="s">
        <v>711</v>
      </c>
      <c r="O7" s="137" t="s">
        <v>712</v>
      </c>
      <c r="P7" s="139" t="s">
        <v>713</v>
      </c>
    </row>
    <row r="8" spans="1:16" ht="18.75" customHeight="1" x14ac:dyDescent="0.35">
      <c r="A8" s="141" t="s">
        <v>714</v>
      </c>
      <c r="B8" s="142">
        <f>+M8+F8</f>
        <v>0</v>
      </c>
      <c r="C8" s="404"/>
      <c r="D8" s="143">
        <f>+N8+H8</f>
        <v>0</v>
      </c>
      <c r="E8" s="144">
        <f>L8+P8</f>
        <v>0</v>
      </c>
      <c r="F8" s="404"/>
      <c r="G8" s="152" t="s">
        <v>715</v>
      </c>
      <c r="H8" s="145">
        <f>F8*C8</f>
        <v>0</v>
      </c>
      <c r="I8" s="404"/>
      <c r="J8" s="404"/>
      <c r="K8" s="145">
        <f>I8-J8</f>
        <v>0</v>
      </c>
      <c r="L8" s="146">
        <f>K8*F8</f>
        <v>0</v>
      </c>
      <c r="M8" s="404"/>
      <c r="N8" s="146">
        <f>M8*C8</f>
        <v>0</v>
      </c>
      <c r="O8" s="404"/>
      <c r="P8" s="144">
        <f>O8*M8</f>
        <v>0</v>
      </c>
    </row>
    <row r="9" spans="1:16" x14ac:dyDescent="0.35">
      <c r="A9" s="141" t="s">
        <v>714</v>
      </c>
      <c r="B9" s="142">
        <f>+M9+F9</f>
        <v>0</v>
      </c>
      <c r="C9" s="404"/>
      <c r="D9" s="143">
        <f>+N9+H9</f>
        <v>0</v>
      </c>
      <c r="E9" s="144">
        <f>L9+P9</f>
        <v>0</v>
      </c>
      <c r="F9" s="404"/>
      <c r="G9" s="152" t="s">
        <v>716</v>
      </c>
      <c r="H9" s="145">
        <f>F9*C9</f>
        <v>0</v>
      </c>
      <c r="I9" s="404"/>
      <c r="J9" s="404"/>
      <c r="K9" s="145">
        <f>I9-J9</f>
        <v>0</v>
      </c>
      <c r="L9" s="146">
        <f>K9*F9</f>
        <v>0</v>
      </c>
      <c r="M9" s="404"/>
      <c r="N9" s="146">
        <f>M9*C9</f>
        <v>0</v>
      </c>
      <c r="O9" s="404"/>
      <c r="P9" s="144">
        <f>O9*M9</f>
        <v>0</v>
      </c>
    </row>
    <row r="10" spans="1:16" x14ac:dyDescent="0.35">
      <c r="A10" s="141" t="s">
        <v>714</v>
      </c>
      <c r="B10" s="142">
        <f>+M10+F10</f>
        <v>0</v>
      </c>
      <c r="C10" s="404"/>
      <c r="D10" s="143">
        <f>+N10+H10</f>
        <v>0</v>
      </c>
      <c r="E10" s="144">
        <f>L10+P10</f>
        <v>0</v>
      </c>
      <c r="F10" s="404"/>
      <c r="G10" s="152" t="s">
        <v>717</v>
      </c>
      <c r="H10" s="145">
        <f>F10*C10</f>
        <v>0</v>
      </c>
      <c r="I10" s="404"/>
      <c r="J10" s="404"/>
      <c r="K10" s="145">
        <f>I10-J10</f>
        <v>0</v>
      </c>
      <c r="L10" s="146">
        <f>K10*F10</f>
        <v>0</v>
      </c>
      <c r="M10" s="404"/>
      <c r="N10" s="146">
        <f>M10*C10</f>
        <v>0</v>
      </c>
      <c r="O10" s="404"/>
      <c r="P10" s="144">
        <f>O10*M10</f>
        <v>0</v>
      </c>
    </row>
    <row r="11" spans="1:16" x14ac:dyDescent="0.35">
      <c r="A11" s="141" t="s">
        <v>714</v>
      </c>
      <c r="B11" s="142">
        <f>+M11+F11</f>
        <v>0</v>
      </c>
      <c r="C11" s="404"/>
      <c r="D11" s="143">
        <f>+N11+H11</f>
        <v>0</v>
      </c>
      <c r="E11" s="144">
        <f>L11+P11</f>
        <v>0</v>
      </c>
      <c r="F11" s="404"/>
      <c r="G11" s="152" t="s">
        <v>718</v>
      </c>
      <c r="H11" s="145">
        <f>F11*C11</f>
        <v>0</v>
      </c>
      <c r="I11" s="404"/>
      <c r="J11" s="404"/>
      <c r="K11" s="145">
        <f>I11-J11</f>
        <v>0</v>
      </c>
      <c r="L11" s="146">
        <f>K11*F11</f>
        <v>0</v>
      </c>
      <c r="M11" s="404"/>
      <c r="N11" s="146">
        <f>M11*C11</f>
        <v>0</v>
      </c>
      <c r="O11" s="404"/>
      <c r="P11" s="144">
        <f>O11*M11</f>
        <v>0</v>
      </c>
    </row>
    <row r="12" spans="1:16" ht="11.25" hidden="1" customHeight="1" x14ac:dyDescent="0.35">
      <c r="A12" s="147"/>
      <c r="B12" s="148"/>
      <c r="C12" s="149"/>
      <c r="D12" s="149"/>
      <c r="E12" s="150"/>
      <c r="F12" s="148"/>
      <c r="G12" s="127"/>
      <c r="H12" s="151"/>
      <c r="I12" s="152"/>
      <c r="J12" s="128"/>
      <c r="K12" s="151"/>
      <c r="L12" s="153"/>
      <c r="M12" s="148"/>
      <c r="N12" s="149"/>
      <c r="O12" s="149"/>
      <c r="P12" s="150"/>
    </row>
    <row r="13" spans="1:16" ht="16" thickBot="1" x14ac:dyDescent="0.4">
      <c r="A13" s="147" t="s">
        <v>719</v>
      </c>
      <c r="B13" s="154">
        <f>SUM(B8:B12)</f>
        <v>0</v>
      </c>
      <c r="C13" s="155" t="s">
        <v>720</v>
      </c>
      <c r="D13" s="154">
        <f>SUM(D8:D12)</f>
        <v>0</v>
      </c>
      <c r="E13" s="154">
        <f>SUM(E8:E12)</f>
        <v>0</v>
      </c>
      <c r="F13" s="154">
        <f>SUM(F8:F12)</f>
        <v>0</v>
      </c>
      <c r="G13" s="194"/>
      <c r="H13" s="157">
        <f>SUM(H8:H12)</f>
        <v>0</v>
      </c>
      <c r="I13" s="155"/>
      <c r="J13" s="155"/>
      <c r="K13" s="155"/>
      <c r="L13" s="157">
        <f>SUM(L8:L12)</f>
        <v>0</v>
      </c>
      <c r="M13" s="154">
        <f>SUM(M8:M12)</f>
        <v>0</v>
      </c>
      <c r="N13" s="157">
        <f>SUM(N8:N12)</f>
        <v>0</v>
      </c>
      <c r="O13" s="155" t="s">
        <v>720</v>
      </c>
      <c r="P13" s="158">
        <f>SUM(P8:P12)</f>
        <v>0</v>
      </c>
    </row>
    <row r="14" spans="1:16" x14ac:dyDescent="0.35">
      <c r="A14" s="147"/>
      <c r="B14" s="148"/>
      <c r="C14" s="149"/>
      <c r="D14" s="149"/>
      <c r="E14" s="150"/>
      <c r="F14" s="148"/>
      <c r="G14" s="127"/>
      <c r="H14" s="151"/>
      <c r="I14" s="128"/>
      <c r="J14" s="128"/>
      <c r="K14" s="151"/>
      <c r="L14" s="153"/>
      <c r="M14" s="148"/>
      <c r="N14" s="149"/>
      <c r="O14" s="149"/>
      <c r="P14" s="150"/>
    </row>
    <row r="15" spans="1:16" x14ac:dyDescent="0.35">
      <c r="A15" s="159" t="s">
        <v>721</v>
      </c>
      <c r="B15" s="142">
        <f>+M15+F15</f>
        <v>0</v>
      </c>
      <c r="C15" s="404"/>
      <c r="D15" s="143">
        <f>+N15+H15</f>
        <v>0</v>
      </c>
      <c r="E15" s="144">
        <f>L15+P15</f>
        <v>0</v>
      </c>
      <c r="F15" s="404"/>
      <c r="G15" s="152" t="s">
        <v>715</v>
      </c>
      <c r="H15" s="145">
        <f>F15*C15</f>
        <v>0</v>
      </c>
      <c r="I15" s="404"/>
      <c r="J15" s="404"/>
      <c r="K15" s="145">
        <f>I15-J15</f>
        <v>0</v>
      </c>
      <c r="L15" s="146">
        <f>K15*F15</f>
        <v>0</v>
      </c>
      <c r="M15" s="404"/>
      <c r="N15" s="146">
        <f>M15*C15</f>
        <v>0</v>
      </c>
      <c r="O15" s="404"/>
      <c r="P15" s="144">
        <f>O15*M15</f>
        <v>0</v>
      </c>
    </row>
    <row r="16" spans="1:16" x14ac:dyDescent="0.35">
      <c r="A16" s="159" t="s">
        <v>721</v>
      </c>
      <c r="B16" s="142">
        <f>+M16+F16</f>
        <v>0</v>
      </c>
      <c r="C16" s="404"/>
      <c r="D16" s="143">
        <f>+N16+H16</f>
        <v>0</v>
      </c>
      <c r="E16" s="144">
        <f>L16+P16</f>
        <v>0</v>
      </c>
      <c r="F16" s="404"/>
      <c r="G16" s="152" t="s">
        <v>716</v>
      </c>
      <c r="H16" s="145">
        <f>F16*C16</f>
        <v>0</v>
      </c>
      <c r="I16" s="404"/>
      <c r="J16" s="404"/>
      <c r="K16" s="145">
        <f>I16-J16</f>
        <v>0</v>
      </c>
      <c r="L16" s="146">
        <f>K16*F16</f>
        <v>0</v>
      </c>
      <c r="M16" s="404"/>
      <c r="N16" s="146">
        <f>M16*C16</f>
        <v>0</v>
      </c>
      <c r="O16" s="404"/>
      <c r="P16" s="144">
        <f>O16*M16</f>
        <v>0</v>
      </c>
    </row>
    <row r="17" spans="1:16" x14ac:dyDescent="0.35">
      <c r="A17" s="159" t="s">
        <v>721</v>
      </c>
      <c r="B17" s="142">
        <f>+M17+F17</f>
        <v>0</v>
      </c>
      <c r="C17" s="404"/>
      <c r="D17" s="143">
        <f>+N17+H17</f>
        <v>0</v>
      </c>
      <c r="E17" s="144">
        <f>L17+P17</f>
        <v>0</v>
      </c>
      <c r="F17" s="404"/>
      <c r="G17" s="152" t="s">
        <v>717</v>
      </c>
      <c r="H17" s="145">
        <f>F17*C17</f>
        <v>0</v>
      </c>
      <c r="I17" s="404"/>
      <c r="J17" s="404"/>
      <c r="K17" s="145">
        <f>I17-J17</f>
        <v>0</v>
      </c>
      <c r="L17" s="146">
        <f>K17*F17</f>
        <v>0</v>
      </c>
      <c r="M17" s="404"/>
      <c r="N17" s="146">
        <f>M17*C17</f>
        <v>0</v>
      </c>
      <c r="O17" s="404"/>
      <c r="P17" s="144">
        <f>O17*M17</f>
        <v>0</v>
      </c>
    </row>
    <row r="18" spans="1:16" x14ac:dyDescent="0.35">
      <c r="A18" s="159" t="s">
        <v>721</v>
      </c>
      <c r="B18" s="142">
        <f>+M18+F18</f>
        <v>0</v>
      </c>
      <c r="C18" s="404"/>
      <c r="D18" s="143">
        <f>+N18+H18</f>
        <v>0</v>
      </c>
      <c r="E18" s="144">
        <f>L18+P18</f>
        <v>0</v>
      </c>
      <c r="F18" s="404"/>
      <c r="G18" s="152" t="s">
        <v>718</v>
      </c>
      <c r="H18" s="145">
        <f>F18*C18</f>
        <v>0</v>
      </c>
      <c r="I18" s="404"/>
      <c r="J18" s="404"/>
      <c r="K18" s="145">
        <f>I18-J18</f>
        <v>0</v>
      </c>
      <c r="L18" s="146">
        <f>K18*F18</f>
        <v>0</v>
      </c>
      <c r="M18" s="404"/>
      <c r="N18" s="146">
        <f>M18*C18</f>
        <v>0</v>
      </c>
      <c r="O18" s="404"/>
      <c r="P18" s="144">
        <f>O18*M18</f>
        <v>0</v>
      </c>
    </row>
    <row r="19" spans="1:16" ht="16" thickBot="1" x14ac:dyDescent="0.4">
      <c r="A19" s="147" t="s">
        <v>722</v>
      </c>
      <c r="B19" s="154">
        <f>SUM(B15:B18)</f>
        <v>0</v>
      </c>
      <c r="C19" s="155" t="s">
        <v>720</v>
      </c>
      <c r="D19" s="157">
        <f>SUM(D15:D18)</f>
        <v>0</v>
      </c>
      <c r="E19" s="158">
        <f>SUM(E15:E18)</f>
        <v>0</v>
      </c>
      <c r="F19" s="154">
        <f>SUM(F15:F18)</f>
        <v>0</v>
      </c>
      <c r="G19" s="194"/>
      <c r="H19" s="160">
        <f>SUM(H15:H18)</f>
        <v>0</v>
      </c>
      <c r="I19" s="155"/>
      <c r="J19" s="155"/>
      <c r="K19" s="155"/>
      <c r="L19" s="157">
        <f>SUM(L15:L18)</f>
        <v>0</v>
      </c>
      <c r="M19" s="154">
        <f>SUM(M15:M18)</f>
        <v>0</v>
      </c>
      <c r="N19" s="154">
        <f>SUM(N15:N18)</f>
        <v>0</v>
      </c>
      <c r="O19" s="155" t="s">
        <v>720</v>
      </c>
      <c r="P19" s="158">
        <f>SUM(P15:P18)</f>
        <v>0</v>
      </c>
    </row>
    <row r="20" spans="1:16" x14ac:dyDescent="0.35">
      <c r="A20" s="147"/>
      <c r="B20" s="148"/>
      <c r="C20" s="149"/>
      <c r="D20" s="149"/>
      <c r="E20" s="150"/>
      <c r="F20" s="148"/>
      <c r="G20" s="127"/>
      <c r="H20" s="151"/>
      <c r="I20" s="128"/>
      <c r="J20" s="128"/>
      <c r="K20" s="151"/>
      <c r="L20" s="153"/>
      <c r="M20" s="148"/>
      <c r="N20" s="149"/>
      <c r="O20" s="149"/>
      <c r="P20" s="150"/>
    </row>
    <row r="21" spans="1:16" x14ac:dyDescent="0.35">
      <c r="A21" s="161" t="s">
        <v>723</v>
      </c>
      <c r="B21" s="142">
        <f>+M21+F21</f>
        <v>0</v>
      </c>
      <c r="C21" s="404"/>
      <c r="D21" s="143">
        <f>+N21+H21</f>
        <v>0</v>
      </c>
      <c r="E21" s="144">
        <f>L21+P21</f>
        <v>0</v>
      </c>
      <c r="F21" s="404"/>
      <c r="G21" s="152" t="s">
        <v>715</v>
      </c>
      <c r="H21" s="145">
        <f>F21*C21</f>
        <v>0</v>
      </c>
      <c r="I21" s="404"/>
      <c r="J21" s="404"/>
      <c r="K21" s="145">
        <f>I21-J21</f>
        <v>0</v>
      </c>
      <c r="L21" s="146">
        <f>K21*F21</f>
        <v>0</v>
      </c>
      <c r="M21" s="404"/>
      <c r="N21" s="146">
        <f>M21*C21</f>
        <v>0</v>
      </c>
      <c r="O21" s="404"/>
      <c r="P21" s="144">
        <f>O21*M21</f>
        <v>0</v>
      </c>
    </row>
    <row r="22" spans="1:16" x14ac:dyDescent="0.35">
      <c r="A22" s="161" t="s">
        <v>723</v>
      </c>
      <c r="B22" s="142">
        <f>+M22+F22</f>
        <v>0</v>
      </c>
      <c r="C22" s="404"/>
      <c r="D22" s="143">
        <f>+N22+H22</f>
        <v>0</v>
      </c>
      <c r="E22" s="144">
        <f>L22+P22</f>
        <v>0</v>
      </c>
      <c r="F22" s="404"/>
      <c r="G22" s="152" t="s">
        <v>716</v>
      </c>
      <c r="H22" s="145">
        <f>F22*C22</f>
        <v>0</v>
      </c>
      <c r="I22" s="404"/>
      <c r="J22" s="404"/>
      <c r="K22" s="145">
        <f>I22-J22</f>
        <v>0</v>
      </c>
      <c r="L22" s="146">
        <f>K22*F22</f>
        <v>0</v>
      </c>
      <c r="M22" s="404"/>
      <c r="N22" s="146">
        <f>M22*C22</f>
        <v>0</v>
      </c>
      <c r="O22" s="404"/>
      <c r="P22" s="144">
        <f>O22*M22</f>
        <v>0</v>
      </c>
    </row>
    <row r="23" spans="1:16" x14ac:dyDescent="0.35">
      <c r="A23" s="161" t="s">
        <v>723</v>
      </c>
      <c r="B23" s="142">
        <f>+M23+F23</f>
        <v>0</v>
      </c>
      <c r="C23" s="404"/>
      <c r="D23" s="143">
        <f>+N23+H23</f>
        <v>0</v>
      </c>
      <c r="E23" s="144">
        <f>L23+P23</f>
        <v>0</v>
      </c>
      <c r="F23" s="404"/>
      <c r="G23" s="152" t="s">
        <v>717</v>
      </c>
      <c r="H23" s="145">
        <f>F23*C23</f>
        <v>0</v>
      </c>
      <c r="I23" s="404"/>
      <c r="J23" s="404"/>
      <c r="K23" s="145">
        <f>I23-J23</f>
        <v>0</v>
      </c>
      <c r="L23" s="146">
        <f>K23*F23</f>
        <v>0</v>
      </c>
      <c r="M23" s="404"/>
      <c r="N23" s="146">
        <f>M23*C23</f>
        <v>0</v>
      </c>
      <c r="O23" s="404"/>
      <c r="P23" s="144">
        <f>O23*M23</f>
        <v>0</v>
      </c>
    </row>
    <row r="24" spans="1:16" x14ac:dyDescent="0.35">
      <c r="A24" s="161" t="s">
        <v>723</v>
      </c>
      <c r="B24" s="142">
        <f>+M24+F24</f>
        <v>0</v>
      </c>
      <c r="C24" s="404"/>
      <c r="D24" s="143">
        <f>+N24+H24</f>
        <v>0</v>
      </c>
      <c r="E24" s="144">
        <f>L24+P24</f>
        <v>0</v>
      </c>
      <c r="F24" s="404"/>
      <c r="G24" s="152" t="s">
        <v>718</v>
      </c>
      <c r="H24" s="145">
        <f>F24*C24</f>
        <v>0</v>
      </c>
      <c r="I24" s="404"/>
      <c r="J24" s="404"/>
      <c r="K24" s="145">
        <f>I24-J24</f>
        <v>0</v>
      </c>
      <c r="L24" s="146">
        <f>K24*F24</f>
        <v>0</v>
      </c>
      <c r="M24" s="404"/>
      <c r="N24" s="146">
        <f>M24*C24</f>
        <v>0</v>
      </c>
      <c r="O24" s="404"/>
      <c r="P24" s="144">
        <f>O24*M24</f>
        <v>0</v>
      </c>
    </row>
    <row r="25" spans="1:16" ht="16" thickBot="1" x14ac:dyDescent="0.4">
      <c r="A25" s="162" t="s">
        <v>724</v>
      </c>
      <c r="B25" s="154">
        <f>SUM(B21:B24)</f>
        <v>0</v>
      </c>
      <c r="C25" s="155" t="s">
        <v>720</v>
      </c>
      <c r="D25" s="157">
        <f>SUM(D21:D24)</f>
        <v>0</v>
      </c>
      <c r="E25" s="158">
        <f>SUM(E21:E24)</f>
        <v>0</v>
      </c>
      <c r="F25" s="154">
        <f>SUM(F21:F24)</f>
        <v>0</v>
      </c>
      <c r="G25" s="194"/>
      <c r="H25" s="160">
        <f>SUM(H21:H24)</f>
        <v>0</v>
      </c>
      <c r="I25" s="155"/>
      <c r="J25" s="155"/>
      <c r="K25" s="155"/>
      <c r="L25" s="157">
        <f>SUM(L21:L24)</f>
        <v>0</v>
      </c>
      <c r="M25" s="154">
        <f>SUM(M21:M24)</f>
        <v>0</v>
      </c>
      <c r="N25" s="154">
        <f>SUM(N21:N24)</f>
        <v>0</v>
      </c>
      <c r="O25" s="155" t="s">
        <v>720</v>
      </c>
      <c r="P25" s="158">
        <f>SUM(P21:P24)</f>
        <v>0</v>
      </c>
    </row>
    <row r="26" spans="1:16" x14ac:dyDescent="0.35">
      <c r="A26" s="147"/>
      <c r="B26" s="148"/>
      <c r="C26" s="149"/>
      <c r="D26" s="149"/>
      <c r="E26" s="150"/>
      <c r="F26" s="148"/>
      <c r="G26" s="127"/>
      <c r="H26" s="151"/>
      <c r="I26" s="128"/>
      <c r="J26" s="128"/>
      <c r="K26" s="151"/>
      <c r="L26" s="153"/>
      <c r="M26" s="148"/>
      <c r="N26" s="149"/>
      <c r="O26" s="149"/>
      <c r="P26" s="150"/>
    </row>
    <row r="27" spans="1:16" x14ac:dyDescent="0.35">
      <c r="A27" s="159" t="s">
        <v>725</v>
      </c>
      <c r="B27" s="142">
        <f>+M27+F27</f>
        <v>0</v>
      </c>
      <c r="C27" s="404"/>
      <c r="D27" s="143">
        <f>+N27+H27</f>
        <v>0</v>
      </c>
      <c r="E27" s="144">
        <f>L27+P27</f>
        <v>0</v>
      </c>
      <c r="F27" s="404"/>
      <c r="G27" s="152" t="s">
        <v>715</v>
      </c>
      <c r="H27" s="145">
        <f>F27*C27</f>
        <v>0</v>
      </c>
      <c r="I27" s="404"/>
      <c r="J27" s="404"/>
      <c r="K27" s="145">
        <f>I27-J27</f>
        <v>0</v>
      </c>
      <c r="L27" s="146">
        <f>K27*F27</f>
        <v>0</v>
      </c>
      <c r="M27" s="404"/>
      <c r="N27" s="146">
        <f>M27*C27</f>
        <v>0</v>
      </c>
      <c r="O27" s="404"/>
      <c r="P27" s="144">
        <f>O27*M27</f>
        <v>0</v>
      </c>
    </row>
    <row r="28" spans="1:16" x14ac:dyDescent="0.35">
      <c r="A28" s="159" t="s">
        <v>725</v>
      </c>
      <c r="B28" s="142">
        <f>+M28+F28</f>
        <v>0</v>
      </c>
      <c r="C28" s="404"/>
      <c r="D28" s="143">
        <f>+N28+H28</f>
        <v>0</v>
      </c>
      <c r="E28" s="144">
        <f>L28+P28</f>
        <v>0</v>
      </c>
      <c r="F28" s="404"/>
      <c r="G28" s="152" t="s">
        <v>716</v>
      </c>
      <c r="H28" s="145">
        <f>F28*C28</f>
        <v>0</v>
      </c>
      <c r="I28" s="404"/>
      <c r="J28" s="404"/>
      <c r="K28" s="145">
        <f>I28-J28</f>
        <v>0</v>
      </c>
      <c r="L28" s="146">
        <f>K28*F28</f>
        <v>0</v>
      </c>
      <c r="M28" s="404"/>
      <c r="N28" s="146">
        <f>M28*C28</f>
        <v>0</v>
      </c>
      <c r="O28" s="404"/>
      <c r="P28" s="144">
        <f>O28*M28</f>
        <v>0</v>
      </c>
    </row>
    <row r="29" spans="1:16" x14ac:dyDescent="0.35">
      <c r="A29" s="159" t="s">
        <v>725</v>
      </c>
      <c r="B29" s="142">
        <f>+M29+F29</f>
        <v>0</v>
      </c>
      <c r="C29" s="404"/>
      <c r="D29" s="143">
        <f>+N29+H29</f>
        <v>0</v>
      </c>
      <c r="E29" s="144">
        <f>L29+P29</f>
        <v>0</v>
      </c>
      <c r="F29" s="404"/>
      <c r="G29" s="152" t="s">
        <v>717</v>
      </c>
      <c r="H29" s="145">
        <f>F29*C29</f>
        <v>0</v>
      </c>
      <c r="I29" s="404"/>
      <c r="J29" s="404"/>
      <c r="K29" s="145">
        <f>I29-J29</f>
        <v>0</v>
      </c>
      <c r="L29" s="146">
        <f>K29*F29</f>
        <v>0</v>
      </c>
      <c r="M29" s="404"/>
      <c r="N29" s="146">
        <f>M29*C29</f>
        <v>0</v>
      </c>
      <c r="O29" s="404"/>
      <c r="P29" s="144">
        <f>O29*M29</f>
        <v>0</v>
      </c>
    </row>
    <row r="30" spans="1:16" x14ac:dyDescent="0.35">
      <c r="A30" s="159" t="s">
        <v>725</v>
      </c>
      <c r="B30" s="142">
        <f>+M30+F30</f>
        <v>0</v>
      </c>
      <c r="C30" s="404"/>
      <c r="D30" s="143">
        <f>+N30+H30</f>
        <v>0</v>
      </c>
      <c r="E30" s="144">
        <f>L30+P30</f>
        <v>0</v>
      </c>
      <c r="F30" s="404"/>
      <c r="G30" s="152" t="s">
        <v>718</v>
      </c>
      <c r="H30" s="145">
        <f>F30*C30</f>
        <v>0</v>
      </c>
      <c r="I30" s="404"/>
      <c r="J30" s="404"/>
      <c r="K30" s="145">
        <f>I30-J30</f>
        <v>0</v>
      </c>
      <c r="L30" s="146">
        <f>K30*F30</f>
        <v>0</v>
      </c>
      <c r="M30" s="404"/>
      <c r="N30" s="146">
        <f>M30*C30</f>
        <v>0</v>
      </c>
      <c r="O30" s="404"/>
      <c r="P30" s="144">
        <f>O30*M30</f>
        <v>0</v>
      </c>
    </row>
    <row r="31" spans="1:16" ht="16" thickBot="1" x14ac:dyDescent="0.4">
      <c r="A31" s="147" t="s">
        <v>726</v>
      </c>
      <c r="B31" s="154">
        <f>SUM(B27:B30)</f>
        <v>0</v>
      </c>
      <c r="C31" s="155" t="s">
        <v>720</v>
      </c>
      <c r="D31" s="157">
        <f>SUM(D27:D30)</f>
        <v>0</v>
      </c>
      <c r="E31" s="158">
        <f>SUM(E27:E30)</f>
        <v>0</v>
      </c>
      <c r="F31" s="154">
        <f>SUM(F27:F30)</f>
        <v>0</v>
      </c>
      <c r="G31" s="194"/>
      <c r="H31" s="160">
        <f>SUM(H27:H30)</f>
        <v>0</v>
      </c>
      <c r="I31" s="155"/>
      <c r="J31" s="155"/>
      <c r="K31" s="155"/>
      <c r="L31" s="157">
        <f>SUM(L27:L30)</f>
        <v>0</v>
      </c>
      <c r="M31" s="154">
        <f>SUM(M27:M30)</f>
        <v>0</v>
      </c>
      <c r="N31" s="154">
        <f>SUM(N27:N30)</f>
        <v>0</v>
      </c>
      <c r="O31" s="155" t="s">
        <v>720</v>
      </c>
      <c r="P31" s="158">
        <f>SUM(P27:P30)</f>
        <v>0</v>
      </c>
    </row>
    <row r="32" spans="1:16" x14ac:dyDescent="0.35">
      <c r="A32" s="147"/>
      <c r="B32" s="148"/>
      <c r="C32" s="163"/>
      <c r="D32" s="149"/>
      <c r="E32" s="150"/>
      <c r="F32" s="148"/>
      <c r="G32" s="127"/>
      <c r="H32" s="151"/>
      <c r="I32" s="164"/>
      <c r="J32" s="164"/>
      <c r="K32" s="163"/>
      <c r="L32" s="153"/>
      <c r="M32" s="148"/>
      <c r="N32" s="149"/>
      <c r="O32" s="163"/>
      <c r="P32" s="150"/>
    </row>
    <row r="33" spans="1:16" x14ac:dyDescent="0.35">
      <c r="A33" s="159" t="s">
        <v>727</v>
      </c>
      <c r="B33" s="142">
        <f>+M33+F33</f>
        <v>0</v>
      </c>
      <c r="C33" s="404"/>
      <c r="D33" s="143">
        <f>+N33+H33</f>
        <v>0</v>
      </c>
      <c r="E33" s="144">
        <f>L33+P33</f>
        <v>0</v>
      </c>
      <c r="F33" s="404"/>
      <c r="G33" s="152" t="s">
        <v>715</v>
      </c>
      <c r="H33" s="145">
        <f>F33*C33</f>
        <v>0</v>
      </c>
      <c r="I33" s="404"/>
      <c r="J33" s="404"/>
      <c r="K33" s="145">
        <f>I33-J33</f>
        <v>0</v>
      </c>
      <c r="L33" s="146">
        <f>K33*F33</f>
        <v>0</v>
      </c>
      <c r="M33" s="404"/>
      <c r="N33" s="146">
        <f>M33*C33</f>
        <v>0</v>
      </c>
      <c r="O33" s="404"/>
      <c r="P33" s="144">
        <f>O33*M33</f>
        <v>0</v>
      </c>
    </row>
    <row r="34" spans="1:16" x14ac:dyDescent="0.35">
      <c r="A34" s="159" t="s">
        <v>727</v>
      </c>
      <c r="B34" s="142">
        <f>+M34+F34</f>
        <v>0</v>
      </c>
      <c r="C34" s="404"/>
      <c r="D34" s="143">
        <f>+N34+H34</f>
        <v>0</v>
      </c>
      <c r="E34" s="144">
        <f>L34+P34</f>
        <v>0</v>
      </c>
      <c r="F34" s="404"/>
      <c r="G34" s="152" t="s">
        <v>716</v>
      </c>
      <c r="H34" s="145">
        <f>F34*C34</f>
        <v>0</v>
      </c>
      <c r="I34" s="404"/>
      <c r="J34" s="404"/>
      <c r="K34" s="145">
        <f>I34-J34</f>
        <v>0</v>
      </c>
      <c r="L34" s="146">
        <f>K34*F34</f>
        <v>0</v>
      </c>
      <c r="M34" s="404"/>
      <c r="N34" s="146">
        <f>M34*C34</f>
        <v>0</v>
      </c>
      <c r="O34" s="404"/>
      <c r="P34" s="144">
        <f>O34*M34</f>
        <v>0</v>
      </c>
    </row>
    <row r="35" spans="1:16" x14ac:dyDescent="0.35">
      <c r="A35" s="159" t="s">
        <v>727</v>
      </c>
      <c r="B35" s="142">
        <f>+M35+F35</f>
        <v>0</v>
      </c>
      <c r="C35" s="404"/>
      <c r="D35" s="143">
        <f>+N35+H35</f>
        <v>0</v>
      </c>
      <c r="E35" s="144">
        <f>L35+P35</f>
        <v>0</v>
      </c>
      <c r="F35" s="404"/>
      <c r="G35" s="152" t="s">
        <v>717</v>
      </c>
      <c r="H35" s="145">
        <f>F35*C35</f>
        <v>0</v>
      </c>
      <c r="I35" s="404"/>
      <c r="J35" s="404"/>
      <c r="K35" s="145">
        <f>I35-J35</f>
        <v>0</v>
      </c>
      <c r="L35" s="146">
        <f>K35*F35</f>
        <v>0</v>
      </c>
      <c r="M35" s="404"/>
      <c r="N35" s="146">
        <f>M35*C35</f>
        <v>0</v>
      </c>
      <c r="O35" s="404"/>
      <c r="P35" s="144">
        <f>O35*M35</f>
        <v>0</v>
      </c>
    </row>
    <row r="36" spans="1:16" x14ac:dyDescent="0.35">
      <c r="A36" s="159" t="s">
        <v>727</v>
      </c>
      <c r="B36" s="142">
        <f>+M36+F36</f>
        <v>0</v>
      </c>
      <c r="C36" s="404"/>
      <c r="D36" s="143">
        <f>+N36+H36</f>
        <v>0</v>
      </c>
      <c r="E36" s="144">
        <f>L36+P36</f>
        <v>0</v>
      </c>
      <c r="F36" s="404"/>
      <c r="G36" s="152" t="s">
        <v>718</v>
      </c>
      <c r="H36" s="145">
        <f>F36*C36</f>
        <v>0</v>
      </c>
      <c r="I36" s="404"/>
      <c r="J36" s="404"/>
      <c r="K36" s="145">
        <f>I36-J36</f>
        <v>0</v>
      </c>
      <c r="L36" s="146">
        <f>K36*F36</f>
        <v>0</v>
      </c>
      <c r="M36" s="404"/>
      <c r="N36" s="146">
        <f>M36*C36</f>
        <v>0</v>
      </c>
      <c r="O36" s="404"/>
      <c r="P36" s="144">
        <f>O36*M36</f>
        <v>0</v>
      </c>
    </row>
    <row r="37" spans="1:16" hidden="1" x14ac:dyDescent="0.35">
      <c r="A37" s="162"/>
      <c r="B37" s="165"/>
      <c r="C37" s="149"/>
      <c r="D37" s="149"/>
      <c r="E37" s="150"/>
      <c r="F37" s="148"/>
      <c r="G37" s="149"/>
      <c r="H37" s="151"/>
      <c r="I37" s="151"/>
      <c r="J37" s="151"/>
      <c r="K37" s="151"/>
      <c r="L37" s="153"/>
      <c r="M37" s="148"/>
      <c r="N37" s="146">
        <f>M37*C37</f>
        <v>0</v>
      </c>
      <c r="O37" s="149"/>
      <c r="P37" s="150"/>
    </row>
    <row r="38" spans="1:16" ht="16" thickBot="1" x14ac:dyDescent="0.4">
      <c r="A38" s="141" t="s">
        <v>728</v>
      </c>
      <c r="B38" s="154">
        <f>SUM(B33:B37)</f>
        <v>0</v>
      </c>
      <c r="C38" s="177" t="s">
        <v>720</v>
      </c>
      <c r="D38" s="157">
        <f>SUM(D33:D37)</f>
        <v>0</v>
      </c>
      <c r="E38" s="158">
        <f>SUM(E33:E37)</f>
        <v>0</v>
      </c>
      <c r="F38" s="154">
        <f>SUM(F33:F37)</f>
        <v>0</v>
      </c>
      <c r="G38" s="156"/>
      <c r="H38" s="160">
        <f>SUM(H33:H37)</f>
        <v>0</v>
      </c>
      <c r="I38" s="177"/>
      <c r="J38" s="177"/>
      <c r="K38" s="177"/>
      <c r="L38" s="157">
        <f>SUM(L33:L37)</f>
        <v>0</v>
      </c>
      <c r="M38" s="154">
        <f>SUM(M33:M37)</f>
        <v>0</v>
      </c>
      <c r="N38" s="154">
        <f>SUM(N33:N37)</f>
        <v>0</v>
      </c>
      <c r="O38" s="177" t="s">
        <v>720</v>
      </c>
      <c r="P38" s="158">
        <f>SUM(P33:P37)</f>
        <v>0</v>
      </c>
    </row>
    <row r="39" spans="1:16" x14ac:dyDescent="0.35">
      <c r="A39" s="147"/>
      <c r="B39" s="148"/>
      <c r="C39" s="149"/>
      <c r="D39" s="149"/>
      <c r="E39" s="150"/>
      <c r="F39" s="148"/>
      <c r="G39" s="149"/>
      <c r="H39" s="151"/>
      <c r="I39" s="178"/>
      <c r="J39" s="178"/>
      <c r="K39" s="178"/>
      <c r="L39" s="153"/>
      <c r="M39" s="148"/>
      <c r="N39" s="149"/>
      <c r="O39" s="149"/>
      <c r="P39" s="150"/>
    </row>
    <row r="40" spans="1:16" ht="16" thickBot="1" x14ac:dyDescent="0.4">
      <c r="A40" s="166" t="s">
        <v>729</v>
      </c>
      <c r="B40" s="167">
        <f>SUM(B13,B19,B25,B31,B38)</f>
        <v>0</v>
      </c>
      <c r="C40" s="168" t="e">
        <f>D40/B40</f>
        <v>#DIV/0!</v>
      </c>
      <c r="D40" s="169">
        <f>SUM(D13,D19,D25,D31,D38)</f>
        <v>0</v>
      </c>
      <c r="E40" s="170">
        <f>E13+E19+E25+E31+E38</f>
        <v>0</v>
      </c>
      <c r="F40" s="168">
        <f>SUM(F13,F19,F25,F31,F38)</f>
        <v>0</v>
      </c>
      <c r="G40" s="168"/>
      <c r="H40" s="169">
        <f>SUM(H13,H19,H25,H31,H38)</f>
        <v>0</v>
      </c>
      <c r="I40" s="177"/>
      <c r="J40" s="177"/>
      <c r="K40" s="177"/>
      <c r="L40" s="169">
        <f>SUM(L13,L19,L25,L31,L38)</f>
        <v>0</v>
      </c>
      <c r="M40" s="168">
        <f>SUM(M13,M19,M25,M31,M38)</f>
        <v>0</v>
      </c>
      <c r="N40" s="167">
        <f>SUM(N13,N19,N25,N31,N38)</f>
        <v>0</v>
      </c>
      <c r="O40" s="177" t="s">
        <v>720</v>
      </c>
      <c r="P40" s="170">
        <f>SUM(P13,P19,P25,P31,P38)</f>
        <v>0</v>
      </c>
    </row>
    <row r="41" spans="1:16" x14ac:dyDescent="0.35">
      <c r="A41" s="104"/>
      <c r="B41" s="122" t="s">
        <v>730</v>
      </c>
      <c r="C41" s="122"/>
      <c r="D41" s="122"/>
      <c r="E41" s="122"/>
    </row>
    <row r="42" spans="1:16" x14ac:dyDescent="0.35">
      <c r="B42" s="555" t="s">
        <v>731</v>
      </c>
    </row>
    <row r="43" spans="1:16" x14ac:dyDescent="0.35"/>
    <row r="44" spans="1:16" s="171" customFormat="1" ht="46.5" x14ac:dyDescent="0.35">
      <c r="B44" s="172" t="s">
        <v>732</v>
      </c>
      <c r="C44" s="172" t="s">
        <v>733</v>
      </c>
      <c r="D44" s="172" t="s">
        <v>734</v>
      </c>
      <c r="E44" s="173" t="s">
        <v>735</v>
      </c>
      <c r="F44" s="173" t="s">
        <v>736</v>
      </c>
      <c r="G44" s="255"/>
      <c r="H44" s="255"/>
      <c r="I44" s="255"/>
      <c r="K44" s="540"/>
      <c r="L44" s="541"/>
      <c r="M44" s="541"/>
      <c r="N44" s="541"/>
      <c r="O44" s="541"/>
      <c r="P44" s="541"/>
    </row>
    <row r="45" spans="1:16" x14ac:dyDescent="0.35">
      <c r="A45" s="147" t="s">
        <v>714</v>
      </c>
      <c r="B45" s="146">
        <f>B13</f>
        <v>0</v>
      </c>
      <c r="C45" s="146">
        <f>F13</f>
        <v>0</v>
      </c>
      <c r="D45" s="146">
        <f>M13</f>
        <v>0</v>
      </c>
      <c r="E45" s="180" t="e">
        <f>C45/B45</f>
        <v>#DIV/0!</v>
      </c>
      <c r="F45" s="179" t="e">
        <f>D45/B45</f>
        <v>#DIV/0!</v>
      </c>
      <c r="G45" s="256"/>
      <c r="J45" s="121"/>
      <c r="K45" s="175"/>
      <c r="L45" s="542"/>
      <c r="M45" s="542"/>
      <c r="N45" s="542"/>
      <c r="O45" s="542"/>
      <c r="P45" s="543"/>
    </row>
    <row r="46" spans="1:16" ht="33" customHeight="1" x14ac:dyDescent="0.35">
      <c r="A46" s="147" t="s">
        <v>737</v>
      </c>
      <c r="B46" s="146">
        <f>B19</f>
        <v>0</v>
      </c>
      <c r="C46" s="146">
        <f>F19</f>
        <v>0</v>
      </c>
      <c r="D46" s="146">
        <f>M19</f>
        <v>0</v>
      </c>
      <c r="E46" s="180" t="e">
        <f>C46/B46</f>
        <v>#DIV/0!</v>
      </c>
      <c r="F46" s="179" t="e">
        <f>D46/B46</f>
        <v>#DIV/0!</v>
      </c>
      <c r="G46" s="256"/>
      <c r="J46" s="121"/>
      <c r="K46" s="541"/>
      <c r="L46" s="542"/>
      <c r="M46" s="542"/>
      <c r="N46" s="542"/>
      <c r="O46" s="542"/>
      <c r="P46" s="544"/>
    </row>
    <row r="47" spans="1:16" x14ac:dyDescent="0.35">
      <c r="A47" s="147" t="s">
        <v>738</v>
      </c>
      <c r="B47" s="146">
        <f>B25</f>
        <v>0</v>
      </c>
      <c r="C47" s="146">
        <f>F25</f>
        <v>0</v>
      </c>
      <c r="D47" s="146">
        <f>M25</f>
        <v>0</v>
      </c>
      <c r="E47" s="180" t="e">
        <f>C47/B47</f>
        <v>#DIV/0!</v>
      </c>
      <c r="F47" s="174" t="e">
        <f>D47/B47</f>
        <v>#DIV/0!</v>
      </c>
      <c r="G47" s="149"/>
      <c r="J47" s="121"/>
      <c r="K47" s="541"/>
      <c r="L47" s="175"/>
      <c r="M47" s="175"/>
      <c r="N47" s="175"/>
      <c r="O47" s="175"/>
      <c r="P47" s="175"/>
    </row>
    <row r="48" spans="1:16" x14ac:dyDescent="0.35">
      <c r="A48" s="147" t="s">
        <v>739</v>
      </c>
      <c r="B48" s="146">
        <f>B31</f>
        <v>0</v>
      </c>
      <c r="C48" s="146">
        <f>F31</f>
        <v>0</v>
      </c>
      <c r="D48" s="146">
        <f>M31</f>
        <v>0</v>
      </c>
      <c r="E48" s="180" t="e">
        <f>C48/B48</f>
        <v>#DIV/0!</v>
      </c>
      <c r="F48" s="174" t="e">
        <f>D48/B48</f>
        <v>#DIV/0!</v>
      </c>
      <c r="G48" s="149"/>
      <c r="J48" s="121"/>
    </row>
    <row r="49" spans="1:7" s="121" customFormat="1" x14ac:dyDescent="0.35">
      <c r="A49" s="147" t="s">
        <v>740</v>
      </c>
      <c r="B49" s="146">
        <f>B38</f>
        <v>0</v>
      </c>
      <c r="C49" s="146">
        <f>F38</f>
        <v>0</v>
      </c>
      <c r="D49" s="146">
        <f>M38</f>
        <v>0</v>
      </c>
      <c r="E49" s="180" t="e">
        <f>C49/B49</f>
        <v>#DIV/0!</v>
      </c>
      <c r="F49" s="174" t="e">
        <f>D49/B49</f>
        <v>#DIV/0!</v>
      </c>
      <c r="G49" s="149"/>
    </row>
    <row r="50" spans="1:7" s="121" customFormat="1" hidden="1" x14ac:dyDescent="0.35">
      <c r="A50" s="147" t="s">
        <v>741</v>
      </c>
      <c r="B50" s="146">
        <f>B39</f>
        <v>0</v>
      </c>
      <c r="C50" s="146">
        <f>F39</f>
        <v>0</v>
      </c>
      <c r="D50" s="146">
        <f>H39</f>
        <v>0</v>
      </c>
      <c r="E50" s="146"/>
      <c r="F50" s="174" t="e">
        <f>IF(#REF!=0,0,#REF!/#REF!)</f>
        <v>#REF!</v>
      </c>
      <c r="G50" s="149"/>
    </row>
    <row r="51" spans="1:7" s="71" customFormat="1" x14ac:dyDescent="0.35">
      <c r="A51" s="166" t="s">
        <v>742</v>
      </c>
      <c r="B51" s="176">
        <f>SUM(B45:B50)</f>
        <v>0</v>
      </c>
      <c r="C51" s="176">
        <f>SUM(C45:C50)</f>
        <v>0</v>
      </c>
      <c r="D51" s="176">
        <f>SUM(D45:D50)</f>
        <v>0</v>
      </c>
      <c r="E51" s="181" t="e">
        <f>C51/B51</f>
        <v>#DIV/0!</v>
      </c>
      <c r="F51" s="182" t="e">
        <f>D51/B51</f>
        <v>#DIV/0!</v>
      </c>
      <c r="G51" s="257"/>
    </row>
    <row r="52" spans="1:7" x14ac:dyDescent="0.35"/>
    <row r="55" spans="1:7" hidden="1" x14ac:dyDescent="0.35">
      <c r="C55" s="121" t="s">
        <v>443</v>
      </c>
    </row>
  </sheetData>
  <sheetProtection algorithmName="SHA-512" hashValue="dWMh9xAbxX2dIevTYXRNBKikPh9WeLK0YABv2KjEcDlAQSw9LjOFtAVjxl6rir/nole5wKnlhpjV5vd4pritkA==" saltValue="8EouCyrpQLCUy30laWu1Yw==" spinCount="100000" sheet="1" selectLockedCells="1"/>
  <mergeCells count="9">
    <mergeCell ref="M5:P5"/>
    <mergeCell ref="A6:A7"/>
    <mergeCell ref="G6:G7"/>
    <mergeCell ref="C2:E2"/>
    <mergeCell ref="G2:K2"/>
    <mergeCell ref="C3:E3"/>
    <mergeCell ref="G3:K3"/>
    <mergeCell ref="B5:E5"/>
    <mergeCell ref="F5:L5"/>
  </mergeCells>
  <hyperlinks>
    <hyperlink ref="B42" r:id="rId1" xr:uid="{515E10EC-92E9-49C6-9B2F-13963C3A5D59}"/>
  </hyperlinks>
  <pageMargins left="0.7" right="0.7" top="0.75" bottom="0.75" header="0.3" footer="0.3"/>
  <pageSetup fitToHeight="0" orientation="landscape" r:id="rId2"/>
  <extLst>
    <ext xmlns:x14="http://schemas.microsoft.com/office/spreadsheetml/2009/9/main" uri="{78C0D931-6437-407d-A8EE-F0AAD7539E65}">
      <x14:conditionalFormattings>
        <x14:conditionalFormatting xmlns:xm="http://schemas.microsoft.com/office/excel/2006/main">
          <x14:cfRule type="containsText" priority="1" operator="containsText" id="{F99101A9-3BC0-4E92-81E7-E66D06931723}">
            <xm:f>NOT(ISERROR(SEARCH("No",L47)))</xm:f>
            <xm:f>"No"</xm:f>
            <x14:dxf>
              <fill>
                <patternFill>
                  <bgColor rgb="FFFF0000"/>
                </patternFill>
              </fill>
            </x14:dxf>
          </x14:cfRule>
          <xm:sqref>L47:O47</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54E37CFA-E99E-4454-96C5-489F3294A3DA}">
          <x14:formula1>
            <xm:f>'C:\Users\e163567\OneDrive - City of Houston\Disaster Recovery\NOFA\[2019 NOFA Workbook (Draft).xlsx]Drop Downs'!#REF!</xm:f>
          </x14:formula1>
          <xm:sqref>G8:G11 G33:G36 G27:G30 G21:G24 G15:G18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9C795-2241-412F-A5C8-9077EB72F91D}">
  <sheetPr codeName="Sheet11">
    <tabColor theme="4" tint="0.59999389629810485"/>
    <pageSetUpPr fitToPage="1"/>
  </sheetPr>
  <dimension ref="A1:AP114"/>
  <sheetViews>
    <sheetView showGridLines="0" zoomScale="70" zoomScaleNormal="70" workbookViewId="0">
      <selection activeCell="B28" sqref="B28"/>
    </sheetView>
  </sheetViews>
  <sheetFormatPr defaultColWidth="0" defaultRowHeight="12.5" zeroHeight="1" x14ac:dyDescent="0.35"/>
  <cols>
    <col min="1" max="1" width="45.1796875" style="218" customWidth="1"/>
    <col min="2" max="6" width="17.1796875" style="251" customWidth="1"/>
    <col min="7" max="7" width="18.26953125" style="251" customWidth="1"/>
    <col min="8" max="8" width="17.26953125" style="251" bestFit="1" customWidth="1"/>
    <col min="9" max="10" width="18.1796875" style="251" customWidth="1"/>
    <col min="11" max="11" width="19.26953125" style="251" customWidth="1"/>
    <col min="12" max="15" width="17.1796875" style="251" hidden="1" customWidth="1"/>
    <col min="16" max="16" width="17.1796875" style="251" customWidth="1"/>
    <col min="17" max="20" width="17.1796875" style="251" hidden="1" customWidth="1"/>
    <col min="21" max="21" width="17.1796875" style="251" customWidth="1"/>
    <col min="22" max="25" width="17.1796875" style="251" hidden="1" customWidth="1"/>
    <col min="26" max="26" width="17.1796875" style="251" customWidth="1"/>
    <col min="27" max="30" width="17.1796875" style="251" hidden="1" customWidth="1"/>
    <col min="31" max="31" width="17.1796875" style="251" customWidth="1"/>
    <col min="32" max="32" width="11.7265625" style="218" hidden="1" customWidth="1"/>
    <col min="33" max="35" width="0" style="218" hidden="1" customWidth="1"/>
    <col min="36" max="36" width="17.1796875" style="218" customWidth="1"/>
    <col min="37" max="39" width="0" style="218" hidden="1" customWidth="1"/>
    <col min="40" max="40" width="0.453125" style="218" customWidth="1"/>
    <col min="41" max="41" width="16.81640625" style="218" customWidth="1"/>
    <col min="42" max="42" width="9.1796875" style="218" customWidth="1"/>
    <col min="43" max="16384" width="9.1796875" style="218" hidden="1"/>
  </cols>
  <sheetData>
    <row r="1" spans="1:41" ht="30" customHeight="1" x14ac:dyDescent="0.35">
      <c r="A1" s="215" t="s">
        <v>743</v>
      </c>
      <c r="B1" s="921"/>
      <c r="C1" s="922"/>
      <c r="D1" s="922"/>
      <c r="E1" s="922"/>
      <c r="F1" s="216"/>
      <c r="G1" s="217"/>
      <c r="H1" s="217"/>
      <c r="I1" s="217"/>
      <c r="J1" s="217"/>
      <c r="K1" s="217"/>
      <c r="L1" s="572"/>
      <c r="M1" s="572"/>
      <c r="N1" s="572"/>
      <c r="O1" s="572"/>
      <c r="P1" s="572"/>
      <c r="Q1" s="572"/>
      <c r="R1" s="572"/>
      <c r="S1" s="572"/>
      <c r="T1" s="572"/>
      <c r="U1" s="572"/>
      <c r="V1" s="572"/>
      <c r="W1" s="572"/>
      <c r="X1" s="572"/>
      <c r="Y1" s="572"/>
      <c r="Z1" s="572"/>
      <c r="AA1" s="572"/>
      <c r="AB1" s="572"/>
      <c r="AC1" s="572"/>
      <c r="AD1" s="572"/>
      <c r="AE1" s="572"/>
    </row>
    <row r="2" spans="1:41" s="202" customFormat="1" ht="30" customHeight="1" x14ac:dyDescent="0.35">
      <c r="A2" s="219"/>
      <c r="B2" s="220"/>
      <c r="C2" s="221"/>
      <c r="D2" s="221"/>
      <c r="E2" s="216" t="s">
        <v>744</v>
      </c>
      <c r="G2" s="15"/>
      <c r="H2" s="222">
        <v>7.4999999999999997E-2</v>
      </c>
      <c r="I2" s="15"/>
      <c r="J2" s="15"/>
      <c r="K2" s="15"/>
      <c r="L2" s="572"/>
      <c r="M2" s="572"/>
      <c r="N2" s="572"/>
      <c r="O2" s="572"/>
      <c r="P2" s="572"/>
      <c r="Q2" s="572"/>
      <c r="R2" s="572"/>
      <c r="S2" s="572"/>
      <c r="T2" s="572"/>
      <c r="U2" s="572"/>
      <c r="V2" s="572"/>
      <c r="W2" s="572"/>
      <c r="X2" s="572"/>
      <c r="Y2" s="572"/>
      <c r="Z2" s="572"/>
      <c r="AA2" s="572"/>
      <c r="AB2" s="572"/>
      <c r="AC2" s="572"/>
      <c r="AD2" s="572"/>
      <c r="AE2" s="572"/>
    </row>
    <row r="3" spans="1:41" s="202" customFormat="1" ht="15.5" x14ac:dyDescent="0.35">
      <c r="A3" s="223"/>
      <c r="B3" s="224"/>
      <c r="C3" s="225"/>
      <c r="D3" s="225"/>
      <c r="E3" s="226" t="s">
        <v>745</v>
      </c>
      <c r="G3" s="15"/>
      <c r="H3" s="227">
        <v>0.02</v>
      </c>
      <c r="I3" s="15"/>
      <c r="J3" s="15"/>
      <c r="K3" s="15"/>
      <c r="L3" s="572"/>
      <c r="M3" s="572"/>
      <c r="N3" s="572"/>
      <c r="O3" s="572"/>
      <c r="P3" s="572"/>
      <c r="Q3" s="572"/>
      <c r="R3" s="572"/>
      <c r="S3" s="572"/>
      <c r="T3" s="572"/>
      <c r="U3" s="572"/>
      <c r="V3" s="572"/>
      <c r="W3" s="572"/>
      <c r="X3" s="572"/>
      <c r="Y3" s="572"/>
      <c r="Z3" s="572"/>
      <c r="AA3" s="572"/>
      <c r="AB3" s="572"/>
      <c r="AC3" s="572"/>
      <c r="AD3" s="572"/>
      <c r="AE3" s="572"/>
    </row>
    <row r="4" spans="1:41" s="202" customFormat="1" ht="15" customHeight="1" x14ac:dyDescent="0.35">
      <c r="A4" s="226"/>
      <c r="D4" s="597"/>
      <c r="E4" s="91" t="s">
        <v>746</v>
      </c>
      <c r="G4" s="572"/>
      <c r="H4" s="92">
        <v>0.03</v>
      </c>
      <c r="I4" s="572"/>
      <c r="J4" s="572"/>
      <c r="K4" s="572"/>
      <c r="L4" s="572"/>
      <c r="M4" s="572"/>
      <c r="N4" s="572"/>
      <c r="O4" s="572"/>
      <c r="P4" s="572"/>
      <c r="Q4" s="572"/>
      <c r="R4" s="572"/>
      <c r="S4" s="572"/>
      <c r="T4" s="572"/>
      <c r="U4" s="572"/>
      <c r="V4" s="572"/>
      <c r="W4" s="572"/>
      <c r="X4" s="572"/>
      <c r="Y4" s="572"/>
      <c r="Z4" s="572"/>
      <c r="AA4" s="572"/>
      <c r="AB4" s="572"/>
      <c r="AC4" s="572"/>
      <c r="AD4" s="572"/>
      <c r="AE4" s="572"/>
    </row>
    <row r="5" spans="1:41" s="232" customFormat="1" ht="15" customHeight="1" x14ac:dyDescent="0.35">
      <c r="A5" s="228" t="s">
        <v>747</v>
      </c>
      <c r="B5" s="229">
        <v>1</v>
      </c>
      <c r="C5" s="229">
        <v>2</v>
      </c>
      <c r="D5" s="229">
        <v>3</v>
      </c>
      <c r="E5" s="229">
        <v>4</v>
      </c>
      <c r="F5" s="229">
        <v>5</v>
      </c>
      <c r="G5" s="229">
        <v>6</v>
      </c>
      <c r="H5" s="229">
        <v>7</v>
      </c>
      <c r="I5" s="229">
        <v>8</v>
      </c>
      <c r="J5" s="229">
        <v>9</v>
      </c>
      <c r="K5" s="230">
        <v>10</v>
      </c>
      <c r="L5" s="231">
        <v>11</v>
      </c>
      <c r="M5" s="229">
        <v>12</v>
      </c>
      <c r="N5" s="229">
        <v>13</v>
      </c>
      <c r="O5" s="229">
        <v>14</v>
      </c>
      <c r="P5" s="229">
        <v>15</v>
      </c>
      <c r="Q5" s="229">
        <v>16</v>
      </c>
      <c r="R5" s="229">
        <v>17</v>
      </c>
      <c r="S5" s="229">
        <v>18</v>
      </c>
      <c r="T5" s="229">
        <v>19</v>
      </c>
      <c r="U5" s="229">
        <v>20</v>
      </c>
      <c r="V5" s="229">
        <v>21</v>
      </c>
      <c r="W5" s="229">
        <v>22</v>
      </c>
      <c r="X5" s="229">
        <v>23</v>
      </c>
      <c r="Y5" s="229">
        <v>24</v>
      </c>
      <c r="Z5" s="229">
        <v>25</v>
      </c>
      <c r="AA5" s="229">
        <v>26</v>
      </c>
      <c r="AB5" s="229">
        <v>27</v>
      </c>
      <c r="AC5" s="229">
        <v>28</v>
      </c>
      <c r="AD5" s="229">
        <v>29</v>
      </c>
      <c r="AE5" s="229">
        <v>30</v>
      </c>
      <c r="AF5" s="229">
        <v>31</v>
      </c>
      <c r="AG5" s="229">
        <v>32</v>
      </c>
      <c r="AH5" s="229">
        <v>33</v>
      </c>
      <c r="AI5" s="229">
        <v>34</v>
      </c>
      <c r="AJ5" s="229">
        <v>35</v>
      </c>
      <c r="AK5" s="229">
        <v>36</v>
      </c>
      <c r="AL5" s="229">
        <v>37</v>
      </c>
      <c r="AM5" s="229">
        <v>38</v>
      </c>
      <c r="AN5" s="229">
        <v>39</v>
      </c>
      <c r="AO5" s="229">
        <v>40</v>
      </c>
    </row>
    <row r="6" spans="1:41" s="202" customFormat="1" ht="15" customHeight="1" x14ac:dyDescent="0.35">
      <c r="A6" s="233"/>
      <c r="B6" s="572"/>
      <c r="C6" s="234"/>
      <c r="D6" s="572"/>
      <c r="E6" s="572"/>
      <c r="F6" s="572"/>
      <c r="G6" s="572"/>
      <c r="H6" s="572"/>
      <c r="I6" s="572"/>
      <c r="J6" s="572"/>
      <c r="K6" s="572"/>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row>
    <row r="7" spans="1:41" s="202" customFormat="1" ht="15" customHeight="1" x14ac:dyDescent="0.35">
      <c r="A7" s="235" t="s">
        <v>748</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row>
    <row r="8" spans="1:41" s="202" customFormat="1" ht="15" customHeight="1" x14ac:dyDescent="0.35">
      <c r="A8" s="87" t="s">
        <v>749</v>
      </c>
      <c r="B8" s="89">
        <f>'Unit Mix'!L40*12</f>
        <v>0</v>
      </c>
      <c r="C8" s="89">
        <f t="shared" ref="C8:AO10" si="0">+B8*(1+$H$3)</f>
        <v>0</v>
      </c>
      <c r="D8" s="89">
        <f t="shared" si="0"/>
        <v>0</v>
      </c>
      <c r="E8" s="89">
        <f t="shared" si="0"/>
        <v>0</v>
      </c>
      <c r="F8" s="89">
        <f t="shared" si="0"/>
        <v>0</v>
      </c>
      <c r="G8" s="89">
        <f t="shared" si="0"/>
        <v>0</v>
      </c>
      <c r="H8" s="89">
        <f t="shared" si="0"/>
        <v>0</v>
      </c>
      <c r="I8" s="89">
        <f t="shared" si="0"/>
        <v>0</v>
      </c>
      <c r="J8" s="89">
        <f t="shared" si="0"/>
        <v>0</v>
      </c>
      <c r="K8" s="89">
        <f t="shared" si="0"/>
        <v>0</v>
      </c>
      <c r="L8" s="89">
        <f t="shared" si="0"/>
        <v>0</v>
      </c>
      <c r="M8" s="89">
        <f t="shared" si="0"/>
        <v>0</v>
      </c>
      <c r="N8" s="89">
        <f t="shared" si="0"/>
        <v>0</v>
      </c>
      <c r="O8" s="89">
        <f t="shared" si="0"/>
        <v>0</v>
      </c>
      <c r="P8" s="89">
        <f t="shared" si="0"/>
        <v>0</v>
      </c>
      <c r="Q8" s="89">
        <f t="shared" si="0"/>
        <v>0</v>
      </c>
      <c r="R8" s="89">
        <f t="shared" si="0"/>
        <v>0</v>
      </c>
      <c r="S8" s="89">
        <f t="shared" si="0"/>
        <v>0</v>
      </c>
      <c r="T8" s="89">
        <f t="shared" si="0"/>
        <v>0</v>
      </c>
      <c r="U8" s="89">
        <f t="shared" si="0"/>
        <v>0</v>
      </c>
      <c r="V8" s="89">
        <f t="shared" si="0"/>
        <v>0</v>
      </c>
      <c r="W8" s="89">
        <f t="shared" si="0"/>
        <v>0</v>
      </c>
      <c r="X8" s="89">
        <f t="shared" si="0"/>
        <v>0</v>
      </c>
      <c r="Y8" s="89">
        <f t="shared" si="0"/>
        <v>0</v>
      </c>
      <c r="Z8" s="89">
        <f t="shared" si="0"/>
        <v>0</v>
      </c>
      <c r="AA8" s="89">
        <f t="shared" si="0"/>
        <v>0</v>
      </c>
      <c r="AB8" s="89">
        <f t="shared" si="0"/>
        <v>0</v>
      </c>
      <c r="AC8" s="89">
        <f t="shared" si="0"/>
        <v>0</v>
      </c>
      <c r="AD8" s="89">
        <f t="shared" si="0"/>
        <v>0</v>
      </c>
      <c r="AE8" s="89">
        <f t="shared" si="0"/>
        <v>0</v>
      </c>
      <c r="AF8" s="89">
        <f t="shared" si="0"/>
        <v>0</v>
      </c>
      <c r="AG8" s="89">
        <f t="shared" si="0"/>
        <v>0</v>
      </c>
      <c r="AH8" s="89">
        <f t="shared" si="0"/>
        <v>0</v>
      </c>
      <c r="AI8" s="89">
        <f t="shared" si="0"/>
        <v>0</v>
      </c>
      <c r="AJ8" s="89">
        <f t="shared" si="0"/>
        <v>0</v>
      </c>
      <c r="AK8" s="89">
        <f t="shared" si="0"/>
        <v>0</v>
      </c>
      <c r="AL8" s="89">
        <f t="shared" si="0"/>
        <v>0</v>
      </c>
      <c r="AM8" s="89">
        <f t="shared" si="0"/>
        <v>0</v>
      </c>
      <c r="AN8" s="89">
        <f t="shared" si="0"/>
        <v>0</v>
      </c>
      <c r="AO8" s="89">
        <f t="shared" si="0"/>
        <v>0</v>
      </c>
    </row>
    <row r="9" spans="1:41" s="202" customFormat="1" ht="15" customHeight="1" x14ac:dyDescent="0.35">
      <c r="A9" s="87" t="s">
        <v>750</v>
      </c>
      <c r="B9" s="89">
        <f>'Unit Mix'!P40*12</f>
        <v>0</v>
      </c>
      <c r="C9" s="89">
        <f t="shared" si="0"/>
        <v>0</v>
      </c>
      <c r="D9" s="89">
        <f t="shared" si="0"/>
        <v>0</v>
      </c>
      <c r="E9" s="89">
        <f t="shared" si="0"/>
        <v>0</v>
      </c>
      <c r="F9" s="89">
        <f t="shared" si="0"/>
        <v>0</v>
      </c>
      <c r="G9" s="89">
        <f t="shared" si="0"/>
        <v>0</v>
      </c>
      <c r="H9" s="89">
        <f t="shared" si="0"/>
        <v>0</v>
      </c>
      <c r="I9" s="89">
        <f t="shared" si="0"/>
        <v>0</v>
      </c>
      <c r="J9" s="89">
        <f t="shared" si="0"/>
        <v>0</v>
      </c>
      <c r="K9" s="89">
        <f t="shared" si="0"/>
        <v>0</v>
      </c>
      <c r="L9" s="89">
        <f t="shared" si="0"/>
        <v>0</v>
      </c>
      <c r="M9" s="89">
        <f t="shared" si="0"/>
        <v>0</v>
      </c>
      <c r="N9" s="89">
        <f t="shared" si="0"/>
        <v>0</v>
      </c>
      <c r="O9" s="89">
        <f t="shared" si="0"/>
        <v>0</v>
      </c>
      <c r="P9" s="89">
        <f t="shared" si="0"/>
        <v>0</v>
      </c>
      <c r="Q9" s="89">
        <f t="shared" si="0"/>
        <v>0</v>
      </c>
      <c r="R9" s="89">
        <f t="shared" si="0"/>
        <v>0</v>
      </c>
      <c r="S9" s="89">
        <f t="shared" si="0"/>
        <v>0</v>
      </c>
      <c r="T9" s="89">
        <f t="shared" si="0"/>
        <v>0</v>
      </c>
      <c r="U9" s="89">
        <f t="shared" si="0"/>
        <v>0</v>
      </c>
      <c r="V9" s="89">
        <f t="shared" si="0"/>
        <v>0</v>
      </c>
      <c r="W9" s="89">
        <f t="shared" si="0"/>
        <v>0</v>
      </c>
      <c r="X9" s="89">
        <f t="shared" si="0"/>
        <v>0</v>
      </c>
      <c r="Y9" s="89">
        <f t="shared" si="0"/>
        <v>0</v>
      </c>
      <c r="Z9" s="89">
        <f t="shared" si="0"/>
        <v>0</v>
      </c>
      <c r="AA9" s="89">
        <f t="shared" si="0"/>
        <v>0</v>
      </c>
      <c r="AB9" s="89">
        <f t="shared" si="0"/>
        <v>0</v>
      </c>
      <c r="AC9" s="89">
        <f t="shared" si="0"/>
        <v>0</v>
      </c>
      <c r="AD9" s="89">
        <f t="shared" si="0"/>
        <v>0</v>
      </c>
      <c r="AE9" s="89">
        <f t="shared" si="0"/>
        <v>0</v>
      </c>
      <c r="AF9" s="89">
        <f t="shared" si="0"/>
        <v>0</v>
      </c>
      <c r="AG9" s="89">
        <f t="shared" si="0"/>
        <v>0</v>
      </c>
      <c r="AH9" s="89">
        <f t="shared" si="0"/>
        <v>0</v>
      </c>
      <c r="AI9" s="89">
        <f t="shared" si="0"/>
        <v>0</v>
      </c>
      <c r="AJ9" s="89">
        <f t="shared" si="0"/>
        <v>0</v>
      </c>
      <c r="AK9" s="89">
        <f t="shared" si="0"/>
        <v>0</v>
      </c>
      <c r="AL9" s="89">
        <f t="shared" si="0"/>
        <v>0</v>
      </c>
      <c r="AM9" s="89">
        <f t="shared" si="0"/>
        <v>0</v>
      </c>
      <c r="AN9" s="89">
        <f t="shared" si="0"/>
        <v>0</v>
      </c>
      <c r="AO9" s="89">
        <f t="shared" si="0"/>
        <v>0</v>
      </c>
    </row>
    <row r="10" spans="1:41" s="202" customFormat="1" ht="15" customHeight="1" x14ac:dyDescent="0.35">
      <c r="A10" s="184" t="s">
        <v>751</v>
      </c>
      <c r="B10" s="89">
        <f>'Unit Mix'!C3*12</f>
        <v>18480</v>
      </c>
      <c r="C10" s="89">
        <f t="shared" si="0"/>
        <v>18849.599999999999</v>
      </c>
      <c r="D10" s="89">
        <f t="shared" si="0"/>
        <v>19226.592000000001</v>
      </c>
      <c r="E10" s="89">
        <f t="shared" si="0"/>
        <v>19611.12384</v>
      </c>
      <c r="F10" s="89">
        <f t="shared" si="0"/>
        <v>20003.346316800002</v>
      </c>
      <c r="G10" s="89">
        <f t="shared" si="0"/>
        <v>20403.413243136001</v>
      </c>
      <c r="H10" s="89">
        <f t="shared" si="0"/>
        <v>20811.48150799872</v>
      </c>
      <c r="I10" s="89">
        <f t="shared" si="0"/>
        <v>21227.711138158695</v>
      </c>
      <c r="J10" s="89">
        <f t="shared" si="0"/>
        <v>21652.265360921869</v>
      </c>
      <c r="K10" s="89">
        <f t="shared" si="0"/>
        <v>22085.310668140308</v>
      </c>
      <c r="L10" s="89">
        <f t="shared" si="0"/>
        <v>22527.016881503114</v>
      </c>
      <c r="M10" s="89">
        <f t="shared" si="0"/>
        <v>22977.557219133178</v>
      </c>
      <c r="N10" s="89">
        <f t="shared" si="0"/>
        <v>23437.108363515843</v>
      </c>
      <c r="O10" s="89">
        <f t="shared" si="0"/>
        <v>23905.85053078616</v>
      </c>
      <c r="P10" s="89">
        <f t="shared" si="0"/>
        <v>24383.967541401882</v>
      </c>
      <c r="Q10" s="89">
        <f t="shared" si="0"/>
        <v>24871.646892229921</v>
      </c>
      <c r="R10" s="89">
        <f t="shared" si="0"/>
        <v>25369.079830074519</v>
      </c>
      <c r="S10" s="89">
        <f t="shared" si="0"/>
        <v>25876.461426676011</v>
      </c>
      <c r="T10" s="89">
        <f t="shared" si="0"/>
        <v>26393.990655209531</v>
      </c>
      <c r="U10" s="89">
        <f t="shared" si="0"/>
        <v>26921.870468313722</v>
      </c>
      <c r="V10" s="89">
        <f t="shared" si="0"/>
        <v>27460.307877679996</v>
      </c>
      <c r="W10" s="89">
        <f t="shared" si="0"/>
        <v>28009.514035233595</v>
      </c>
      <c r="X10" s="89">
        <f t="shared" si="0"/>
        <v>28569.704315938267</v>
      </c>
      <c r="Y10" s="89">
        <f t="shared" si="0"/>
        <v>29141.098402257034</v>
      </c>
      <c r="Z10" s="89">
        <f t="shared" si="0"/>
        <v>29723.920370302174</v>
      </c>
      <c r="AA10" s="89">
        <f t="shared" si="0"/>
        <v>30318.398777708218</v>
      </c>
      <c r="AB10" s="89">
        <f t="shared" si="0"/>
        <v>30924.766753262382</v>
      </c>
      <c r="AC10" s="89">
        <f t="shared" si="0"/>
        <v>31543.262088327629</v>
      </c>
      <c r="AD10" s="89">
        <f t="shared" si="0"/>
        <v>32174.127330094183</v>
      </c>
      <c r="AE10" s="89">
        <f t="shared" si="0"/>
        <v>32817.609876696064</v>
      </c>
      <c r="AF10" s="89">
        <f t="shared" si="0"/>
        <v>33473.962074229989</v>
      </c>
      <c r="AG10" s="89">
        <f t="shared" si="0"/>
        <v>34143.44131571459</v>
      </c>
      <c r="AH10" s="89">
        <f t="shared" si="0"/>
        <v>34826.31014202888</v>
      </c>
      <c r="AI10" s="89">
        <f t="shared" si="0"/>
        <v>35522.836344869458</v>
      </c>
      <c r="AJ10" s="89">
        <f t="shared" si="0"/>
        <v>36233.29307176685</v>
      </c>
      <c r="AK10" s="89">
        <f t="shared" si="0"/>
        <v>36957.958933202186</v>
      </c>
      <c r="AL10" s="89">
        <f t="shared" si="0"/>
        <v>37697.118111866228</v>
      </c>
      <c r="AM10" s="89">
        <f t="shared" si="0"/>
        <v>38451.060474103557</v>
      </c>
      <c r="AN10" s="89">
        <f t="shared" si="0"/>
        <v>39220.081683585631</v>
      </c>
      <c r="AO10" s="89">
        <f t="shared" si="0"/>
        <v>40004.483317257342</v>
      </c>
    </row>
    <row r="11" spans="1:41" s="232" customFormat="1" ht="15" customHeight="1" x14ac:dyDescent="0.35">
      <c r="A11" s="88" t="s">
        <v>752</v>
      </c>
      <c r="B11" s="90">
        <f t="shared" ref="B11:AE11" si="1">SUM(B8:B10)</f>
        <v>18480</v>
      </c>
      <c r="C11" s="90">
        <f t="shared" si="1"/>
        <v>18849.599999999999</v>
      </c>
      <c r="D11" s="90">
        <f t="shared" si="1"/>
        <v>19226.592000000001</v>
      </c>
      <c r="E11" s="90">
        <f t="shared" si="1"/>
        <v>19611.12384</v>
      </c>
      <c r="F11" s="90">
        <f t="shared" si="1"/>
        <v>20003.346316800002</v>
      </c>
      <c r="G11" s="90">
        <f t="shared" si="1"/>
        <v>20403.413243136001</v>
      </c>
      <c r="H11" s="90">
        <f t="shared" si="1"/>
        <v>20811.48150799872</v>
      </c>
      <c r="I11" s="90">
        <f t="shared" si="1"/>
        <v>21227.711138158695</v>
      </c>
      <c r="J11" s="90">
        <f t="shared" si="1"/>
        <v>21652.265360921869</v>
      </c>
      <c r="K11" s="90">
        <f t="shared" si="1"/>
        <v>22085.310668140308</v>
      </c>
      <c r="L11" s="90">
        <f t="shared" si="1"/>
        <v>22527.016881503114</v>
      </c>
      <c r="M11" s="90">
        <f t="shared" si="1"/>
        <v>22977.557219133178</v>
      </c>
      <c r="N11" s="90">
        <f t="shared" si="1"/>
        <v>23437.108363515843</v>
      </c>
      <c r="O11" s="90">
        <f t="shared" si="1"/>
        <v>23905.85053078616</v>
      </c>
      <c r="P11" s="90">
        <f t="shared" si="1"/>
        <v>24383.967541401882</v>
      </c>
      <c r="Q11" s="90">
        <f t="shared" si="1"/>
        <v>24871.646892229921</v>
      </c>
      <c r="R11" s="90">
        <f t="shared" si="1"/>
        <v>25369.079830074519</v>
      </c>
      <c r="S11" s="90">
        <f t="shared" si="1"/>
        <v>25876.461426676011</v>
      </c>
      <c r="T11" s="90">
        <f t="shared" si="1"/>
        <v>26393.990655209531</v>
      </c>
      <c r="U11" s="90">
        <f t="shared" si="1"/>
        <v>26921.870468313722</v>
      </c>
      <c r="V11" s="90">
        <f t="shared" si="1"/>
        <v>27460.307877679996</v>
      </c>
      <c r="W11" s="90">
        <f t="shared" si="1"/>
        <v>28009.514035233595</v>
      </c>
      <c r="X11" s="90">
        <f t="shared" si="1"/>
        <v>28569.704315938267</v>
      </c>
      <c r="Y11" s="90">
        <f t="shared" si="1"/>
        <v>29141.098402257034</v>
      </c>
      <c r="Z11" s="90">
        <f t="shared" si="1"/>
        <v>29723.920370302174</v>
      </c>
      <c r="AA11" s="90">
        <f t="shared" si="1"/>
        <v>30318.398777708218</v>
      </c>
      <c r="AB11" s="90">
        <f t="shared" si="1"/>
        <v>30924.766753262382</v>
      </c>
      <c r="AC11" s="90">
        <f t="shared" si="1"/>
        <v>31543.262088327629</v>
      </c>
      <c r="AD11" s="90">
        <f t="shared" si="1"/>
        <v>32174.127330094183</v>
      </c>
      <c r="AE11" s="90">
        <f t="shared" si="1"/>
        <v>32817.609876696064</v>
      </c>
      <c r="AF11" s="90">
        <f t="shared" ref="AF11:AO11" si="2">SUM(AF8:AF10)</f>
        <v>33473.962074229989</v>
      </c>
      <c r="AG11" s="90">
        <f t="shared" si="2"/>
        <v>34143.44131571459</v>
      </c>
      <c r="AH11" s="90">
        <f t="shared" si="2"/>
        <v>34826.31014202888</v>
      </c>
      <c r="AI11" s="90">
        <f t="shared" si="2"/>
        <v>35522.836344869458</v>
      </c>
      <c r="AJ11" s="90">
        <f t="shared" si="2"/>
        <v>36233.29307176685</v>
      </c>
      <c r="AK11" s="90">
        <f t="shared" si="2"/>
        <v>36957.958933202186</v>
      </c>
      <c r="AL11" s="90">
        <f t="shared" si="2"/>
        <v>37697.118111866228</v>
      </c>
      <c r="AM11" s="90">
        <f t="shared" si="2"/>
        <v>38451.060474103557</v>
      </c>
      <c r="AN11" s="90">
        <f t="shared" si="2"/>
        <v>39220.081683585631</v>
      </c>
      <c r="AO11" s="90">
        <f t="shared" si="2"/>
        <v>40004.483317257342</v>
      </c>
    </row>
    <row r="12" spans="1:41" s="202" customFormat="1" ht="15" customHeight="1" x14ac:dyDescent="0.35">
      <c r="A12" s="233"/>
      <c r="B12" s="572"/>
      <c r="C12" s="236"/>
      <c r="D12" s="236"/>
      <c r="E12" s="236"/>
      <c r="F12" s="236"/>
      <c r="G12" s="236"/>
      <c r="H12" s="236"/>
      <c r="I12" s="236"/>
      <c r="J12" s="236"/>
      <c r="K12" s="236"/>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row>
    <row r="13" spans="1:41" s="202" customFormat="1" ht="15" customHeight="1" x14ac:dyDescent="0.35">
      <c r="A13" s="235" t="s">
        <v>753</v>
      </c>
      <c r="C13" s="236"/>
      <c r="D13" s="236"/>
      <c r="E13" s="236"/>
      <c r="F13" s="236"/>
      <c r="G13" s="236"/>
      <c r="H13" s="236"/>
      <c r="I13" s="236"/>
      <c r="J13" s="236"/>
      <c r="K13" s="236"/>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row>
    <row r="14" spans="1:41" s="202" customFormat="1" ht="15" customHeight="1" x14ac:dyDescent="0.35">
      <c r="A14" s="87" t="s">
        <v>754</v>
      </c>
      <c r="B14" s="89">
        <f>-B11*($H$2*-1)</f>
        <v>1386</v>
      </c>
      <c r="C14" s="89">
        <f t="shared" ref="C14:AO14" si="3">-C11*($H$2*-1)</f>
        <v>1413.7199999999998</v>
      </c>
      <c r="D14" s="89">
        <f t="shared" si="3"/>
        <v>1441.9944</v>
      </c>
      <c r="E14" s="89">
        <f t="shared" si="3"/>
        <v>1470.834288</v>
      </c>
      <c r="F14" s="89">
        <f t="shared" si="3"/>
        <v>1500.2509737600001</v>
      </c>
      <c r="G14" s="89">
        <f t="shared" si="3"/>
        <v>1530.2559932352001</v>
      </c>
      <c r="H14" s="89">
        <f t="shared" si="3"/>
        <v>1560.8611130999041</v>
      </c>
      <c r="I14" s="89">
        <f t="shared" si="3"/>
        <v>1592.078335361902</v>
      </c>
      <c r="J14" s="89">
        <f t="shared" si="3"/>
        <v>1623.9199020691401</v>
      </c>
      <c r="K14" s="89">
        <f t="shared" si="3"/>
        <v>1656.398300110523</v>
      </c>
      <c r="L14" s="89">
        <f t="shared" si="3"/>
        <v>1689.5262661127335</v>
      </c>
      <c r="M14" s="89">
        <f t="shared" si="3"/>
        <v>1723.3167914349883</v>
      </c>
      <c r="N14" s="89">
        <f t="shared" si="3"/>
        <v>1757.7831272636881</v>
      </c>
      <c r="O14" s="89">
        <f t="shared" si="3"/>
        <v>1792.9387898089619</v>
      </c>
      <c r="P14" s="89">
        <f t="shared" si="3"/>
        <v>1828.797565605141</v>
      </c>
      <c r="Q14" s="89">
        <f t="shared" si="3"/>
        <v>1865.3735169172439</v>
      </c>
      <c r="R14" s="89">
        <f t="shared" si="3"/>
        <v>1902.6809872555889</v>
      </c>
      <c r="S14" s="89">
        <f t="shared" si="3"/>
        <v>1940.7346070007006</v>
      </c>
      <c r="T14" s="89">
        <f t="shared" si="3"/>
        <v>1979.5492991407148</v>
      </c>
      <c r="U14" s="89">
        <f t="shared" si="3"/>
        <v>2019.1402851235291</v>
      </c>
      <c r="V14" s="89">
        <f t="shared" si="3"/>
        <v>2059.5230908259996</v>
      </c>
      <c r="W14" s="89">
        <f t="shared" si="3"/>
        <v>2100.7135526425195</v>
      </c>
      <c r="X14" s="89">
        <f t="shared" si="3"/>
        <v>2142.7278236953698</v>
      </c>
      <c r="Y14" s="89">
        <f t="shared" si="3"/>
        <v>2185.5823801692773</v>
      </c>
      <c r="Z14" s="89">
        <f t="shared" si="3"/>
        <v>2229.294027772663</v>
      </c>
      <c r="AA14" s="89">
        <f t="shared" si="3"/>
        <v>2273.8799083281165</v>
      </c>
      <c r="AB14" s="89">
        <f t="shared" si="3"/>
        <v>2319.3575064946785</v>
      </c>
      <c r="AC14" s="89">
        <f t="shared" si="3"/>
        <v>2365.7446566245721</v>
      </c>
      <c r="AD14" s="89">
        <f t="shared" si="3"/>
        <v>2413.0595497570635</v>
      </c>
      <c r="AE14" s="89">
        <f t="shared" si="3"/>
        <v>2461.3207407522045</v>
      </c>
      <c r="AF14" s="89">
        <f t="shared" si="3"/>
        <v>2510.5471555672489</v>
      </c>
      <c r="AG14" s="89">
        <f t="shared" si="3"/>
        <v>2560.7580986785943</v>
      </c>
      <c r="AH14" s="89">
        <f t="shared" si="3"/>
        <v>2611.9732606521661</v>
      </c>
      <c r="AI14" s="89">
        <f t="shared" si="3"/>
        <v>2664.2127258652094</v>
      </c>
      <c r="AJ14" s="89">
        <f t="shared" si="3"/>
        <v>2717.4969803825138</v>
      </c>
      <c r="AK14" s="89">
        <f t="shared" si="3"/>
        <v>2771.8469199901638</v>
      </c>
      <c r="AL14" s="89">
        <f t="shared" si="3"/>
        <v>2827.283858389967</v>
      </c>
      <c r="AM14" s="89">
        <f t="shared" si="3"/>
        <v>2883.8295355577666</v>
      </c>
      <c r="AN14" s="89">
        <f t="shared" si="3"/>
        <v>2941.5061262689223</v>
      </c>
      <c r="AO14" s="89">
        <f t="shared" si="3"/>
        <v>3000.3362487943004</v>
      </c>
    </row>
    <row r="15" spans="1:41" s="232" customFormat="1" ht="15" customHeight="1" x14ac:dyDescent="0.35">
      <c r="A15" s="238" t="s">
        <v>755</v>
      </c>
      <c r="B15" s="90">
        <f>B11-B14</f>
        <v>17094</v>
      </c>
      <c r="C15" s="90">
        <f t="shared" ref="C15:AN15" si="4">C11-C14</f>
        <v>17435.879999999997</v>
      </c>
      <c r="D15" s="90">
        <f t="shared" si="4"/>
        <v>17784.597600000001</v>
      </c>
      <c r="E15" s="90">
        <f t="shared" si="4"/>
        <v>18140.289552000002</v>
      </c>
      <c r="F15" s="90">
        <f t="shared" si="4"/>
        <v>18503.09534304</v>
      </c>
      <c r="G15" s="90">
        <f t="shared" si="4"/>
        <v>18873.1572499008</v>
      </c>
      <c r="H15" s="90">
        <f t="shared" si="4"/>
        <v>19250.620394898815</v>
      </c>
      <c r="I15" s="90">
        <f t="shared" si="4"/>
        <v>19635.632802796794</v>
      </c>
      <c r="J15" s="90">
        <f t="shared" si="4"/>
        <v>20028.345458852727</v>
      </c>
      <c r="K15" s="90">
        <f t="shared" si="4"/>
        <v>20428.912368029785</v>
      </c>
      <c r="L15" s="90">
        <f t="shared" si="4"/>
        <v>20837.490615390379</v>
      </c>
      <c r="M15" s="90">
        <f t="shared" si="4"/>
        <v>21254.240427698191</v>
      </c>
      <c r="N15" s="90">
        <f t="shared" si="4"/>
        <v>21679.325236252156</v>
      </c>
      <c r="O15" s="90">
        <f t="shared" si="4"/>
        <v>22112.911740977197</v>
      </c>
      <c r="P15" s="90">
        <f t="shared" si="4"/>
        <v>22555.16997579674</v>
      </c>
      <c r="Q15" s="90">
        <f t="shared" si="4"/>
        <v>23006.273375312678</v>
      </c>
      <c r="R15" s="90">
        <f t="shared" si="4"/>
        <v>23466.39884281893</v>
      </c>
      <c r="S15" s="90">
        <f t="shared" si="4"/>
        <v>23935.72681967531</v>
      </c>
      <c r="T15" s="90">
        <f t="shared" si="4"/>
        <v>24414.441356068815</v>
      </c>
      <c r="U15" s="90">
        <f t="shared" si="4"/>
        <v>24902.730183190193</v>
      </c>
      <c r="V15" s="90">
        <f t="shared" si="4"/>
        <v>25400.784786853998</v>
      </c>
      <c r="W15" s="90">
        <f t="shared" si="4"/>
        <v>25908.800482591076</v>
      </c>
      <c r="X15" s="90">
        <f t="shared" si="4"/>
        <v>26426.976492242895</v>
      </c>
      <c r="Y15" s="90">
        <f t="shared" si="4"/>
        <v>26955.516022087755</v>
      </c>
      <c r="Z15" s="90">
        <f t="shared" si="4"/>
        <v>27494.626342529511</v>
      </c>
      <c r="AA15" s="90">
        <f t="shared" si="4"/>
        <v>28044.518869380103</v>
      </c>
      <c r="AB15" s="90">
        <f t="shared" si="4"/>
        <v>28605.409246767704</v>
      </c>
      <c r="AC15" s="90">
        <f t="shared" si="4"/>
        <v>29177.517431703058</v>
      </c>
      <c r="AD15" s="90">
        <f t="shared" si="4"/>
        <v>29761.067780337118</v>
      </c>
      <c r="AE15" s="90">
        <f t="shared" si="4"/>
        <v>30356.289135943858</v>
      </c>
      <c r="AF15" s="90">
        <f t="shared" si="4"/>
        <v>30963.41491866274</v>
      </c>
      <c r="AG15" s="90">
        <f t="shared" si="4"/>
        <v>31582.683217035996</v>
      </c>
      <c r="AH15" s="90">
        <f t="shared" si="4"/>
        <v>32214.336881376716</v>
      </c>
      <c r="AI15" s="90">
        <f t="shared" si="4"/>
        <v>32858.623619004247</v>
      </c>
      <c r="AJ15" s="90">
        <f t="shared" si="4"/>
        <v>33515.796091384334</v>
      </c>
      <c r="AK15" s="90">
        <f t="shared" si="4"/>
        <v>34186.11201321202</v>
      </c>
      <c r="AL15" s="90">
        <f t="shared" si="4"/>
        <v>34869.834253476263</v>
      </c>
      <c r="AM15" s="90">
        <f t="shared" si="4"/>
        <v>35567.230938545792</v>
      </c>
      <c r="AN15" s="90">
        <f t="shared" si="4"/>
        <v>36278.575557316712</v>
      </c>
      <c r="AO15" s="90">
        <f>AO11-AO14</f>
        <v>37004.14706846304</v>
      </c>
    </row>
    <row r="16" spans="1:41" s="202" customFormat="1" ht="15" customHeight="1" x14ac:dyDescent="0.35">
      <c r="A16" s="233"/>
      <c r="B16" s="572"/>
      <c r="C16" s="236"/>
      <c r="D16" s="236"/>
      <c r="E16" s="236"/>
      <c r="F16" s="236"/>
      <c r="G16" s="236"/>
      <c r="H16" s="236"/>
      <c r="I16" s="236"/>
      <c r="J16" s="236"/>
      <c r="K16" s="236"/>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row>
    <row r="17" spans="1:41" s="202" customFormat="1" ht="15" customHeight="1" x14ac:dyDescent="0.35">
      <c r="A17" s="239" t="s">
        <v>756</v>
      </c>
      <c r="B17" s="240"/>
      <c r="C17" s="241"/>
      <c r="D17" s="241"/>
      <c r="E17" s="241"/>
      <c r="F17" s="241"/>
      <c r="G17" s="241"/>
      <c r="H17" s="241"/>
      <c r="I17" s="241"/>
      <c r="J17" s="241"/>
      <c r="K17" s="241"/>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row>
    <row r="18" spans="1:41" s="202" customFormat="1" ht="15" customHeight="1" x14ac:dyDescent="0.35">
      <c r="A18" s="87" t="s">
        <v>757</v>
      </c>
      <c r="B18" s="120">
        <f>'Operating Exp'!B5</f>
        <v>0</v>
      </c>
      <c r="C18" s="89">
        <f>B$18*(1+$H$4)</f>
        <v>0</v>
      </c>
      <c r="D18" s="89">
        <f t="shared" ref="D18:AO18" si="5">C$18*(1+$H$4)</f>
        <v>0</v>
      </c>
      <c r="E18" s="89">
        <f t="shared" si="5"/>
        <v>0</v>
      </c>
      <c r="F18" s="89">
        <f t="shared" si="5"/>
        <v>0</v>
      </c>
      <c r="G18" s="89">
        <f t="shared" si="5"/>
        <v>0</v>
      </c>
      <c r="H18" s="89">
        <f t="shared" si="5"/>
        <v>0</v>
      </c>
      <c r="I18" s="89">
        <f t="shared" si="5"/>
        <v>0</v>
      </c>
      <c r="J18" s="89">
        <f t="shared" si="5"/>
        <v>0</v>
      </c>
      <c r="K18" s="89">
        <f t="shared" si="5"/>
        <v>0</v>
      </c>
      <c r="L18" s="89">
        <f t="shared" si="5"/>
        <v>0</v>
      </c>
      <c r="M18" s="89">
        <f t="shared" si="5"/>
        <v>0</v>
      </c>
      <c r="N18" s="89">
        <f t="shared" si="5"/>
        <v>0</v>
      </c>
      <c r="O18" s="89">
        <f t="shared" si="5"/>
        <v>0</v>
      </c>
      <c r="P18" s="89">
        <f t="shared" si="5"/>
        <v>0</v>
      </c>
      <c r="Q18" s="89">
        <f t="shared" si="5"/>
        <v>0</v>
      </c>
      <c r="R18" s="89">
        <f t="shared" si="5"/>
        <v>0</v>
      </c>
      <c r="S18" s="89">
        <f t="shared" si="5"/>
        <v>0</v>
      </c>
      <c r="T18" s="89">
        <f t="shared" si="5"/>
        <v>0</v>
      </c>
      <c r="U18" s="89">
        <f t="shared" si="5"/>
        <v>0</v>
      </c>
      <c r="V18" s="89">
        <f t="shared" si="5"/>
        <v>0</v>
      </c>
      <c r="W18" s="89">
        <f t="shared" si="5"/>
        <v>0</v>
      </c>
      <c r="X18" s="89">
        <f t="shared" si="5"/>
        <v>0</v>
      </c>
      <c r="Y18" s="89">
        <f t="shared" si="5"/>
        <v>0</v>
      </c>
      <c r="Z18" s="89">
        <f t="shared" si="5"/>
        <v>0</v>
      </c>
      <c r="AA18" s="89">
        <f t="shared" si="5"/>
        <v>0</v>
      </c>
      <c r="AB18" s="89">
        <f t="shared" si="5"/>
        <v>0</v>
      </c>
      <c r="AC18" s="89">
        <f t="shared" si="5"/>
        <v>0</v>
      </c>
      <c r="AD18" s="89">
        <f t="shared" si="5"/>
        <v>0</v>
      </c>
      <c r="AE18" s="89">
        <f t="shared" si="5"/>
        <v>0</v>
      </c>
      <c r="AF18" s="89">
        <f t="shared" si="5"/>
        <v>0</v>
      </c>
      <c r="AG18" s="89">
        <f t="shared" si="5"/>
        <v>0</v>
      </c>
      <c r="AH18" s="89">
        <f t="shared" si="5"/>
        <v>0</v>
      </c>
      <c r="AI18" s="89">
        <f t="shared" si="5"/>
        <v>0</v>
      </c>
      <c r="AJ18" s="89">
        <f t="shared" si="5"/>
        <v>0</v>
      </c>
      <c r="AK18" s="89">
        <f t="shared" si="5"/>
        <v>0</v>
      </c>
      <c r="AL18" s="89">
        <f t="shared" si="5"/>
        <v>0</v>
      </c>
      <c r="AM18" s="89">
        <f t="shared" si="5"/>
        <v>0</v>
      </c>
      <c r="AN18" s="89">
        <f t="shared" si="5"/>
        <v>0</v>
      </c>
      <c r="AO18" s="89">
        <f t="shared" si="5"/>
        <v>0</v>
      </c>
    </row>
    <row r="19" spans="1:41" s="202" customFormat="1" ht="15" customHeight="1" x14ac:dyDescent="0.35">
      <c r="A19" s="87" t="s">
        <v>758</v>
      </c>
      <c r="B19" s="120">
        <f>+SUM('Operating Exp'!B6:B13)+SUM('Operating Exp'!B15:B26)</f>
        <v>0</v>
      </c>
      <c r="C19" s="89">
        <f>B$19*(1+$H$4)</f>
        <v>0</v>
      </c>
      <c r="D19" s="89">
        <f t="shared" ref="D19:AO19" si="6">C$19*(1+$H$4)</f>
        <v>0</v>
      </c>
      <c r="E19" s="89">
        <f t="shared" si="6"/>
        <v>0</v>
      </c>
      <c r="F19" s="89">
        <f t="shared" si="6"/>
        <v>0</v>
      </c>
      <c r="G19" s="89">
        <f t="shared" si="6"/>
        <v>0</v>
      </c>
      <c r="H19" s="89">
        <f t="shared" si="6"/>
        <v>0</v>
      </c>
      <c r="I19" s="89">
        <f t="shared" si="6"/>
        <v>0</v>
      </c>
      <c r="J19" s="89">
        <f t="shared" si="6"/>
        <v>0</v>
      </c>
      <c r="K19" s="89">
        <f t="shared" si="6"/>
        <v>0</v>
      </c>
      <c r="L19" s="89">
        <f t="shared" si="6"/>
        <v>0</v>
      </c>
      <c r="M19" s="89">
        <f t="shared" si="6"/>
        <v>0</v>
      </c>
      <c r="N19" s="89">
        <f t="shared" si="6"/>
        <v>0</v>
      </c>
      <c r="O19" s="89">
        <f t="shared" si="6"/>
        <v>0</v>
      </c>
      <c r="P19" s="89">
        <f t="shared" si="6"/>
        <v>0</v>
      </c>
      <c r="Q19" s="89">
        <f t="shared" si="6"/>
        <v>0</v>
      </c>
      <c r="R19" s="89">
        <f t="shared" si="6"/>
        <v>0</v>
      </c>
      <c r="S19" s="89">
        <f t="shared" si="6"/>
        <v>0</v>
      </c>
      <c r="T19" s="89">
        <f t="shared" si="6"/>
        <v>0</v>
      </c>
      <c r="U19" s="89">
        <f t="shared" si="6"/>
        <v>0</v>
      </c>
      <c r="V19" s="89">
        <f t="shared" si="6"/>
        <v>0</v>
      </c>
      <c r="W19" s="89">
        <f t="shared" si="6"/>
        <v>0</v>
      </c>
      <c r="X19" s="89">
        <f t="shared" si="6"/>
        <v>0</v>
      </c>
      <c r="Y19" s="89">
        <f t="shared" si="6"/>
        <v>0</v>
      </c>
      <c r="Z19" s="89">
        <f t="shared" si="6"/>
        <v>0</v>
      </c>
      <c r="AA19" s="89">
        <f t="shared" si="6"/>
        <v>0</v>
      </c>
      <c r="AB19" s="89">
        <f t="shared" si="6"/>
        <v>0</v>
      </c>
      <c r="AC19" s="89">
        <f t="shared" si="6"/>
        <v>0</v>
      </c>
      <c r="AD19" s="89">
        <f t="shared" si="6"/>
        <v>0</v>
      </c>
      <c r="AE19" s="89">
        <f t="shared" si="6"/>
        <v>0</v>
      </c>
      <c r="AF19" s="89">
        <f t="shared" si="6"/>
        <v>0</v>
      </c>
      <c r="AG19" s="89">
        <f t="shared" si="6"/>
        <v>0</v>
      </c>
      <c r="AH19" s="89">
        <f t="shared" si="6"/>
        <v>0</v>
      </c>
      <c r="AI19" s="89">
        <f t="shared" si="6"/>
        <v>0</v>
      </c>
      <c r="AJ19" s="89">
        <f t="shared" si="6"/>
        <v>0</v>
      </c>
      <c r="AK19" s="89">
        <f t="shared" si="6"/>
        <v>0</v>
      </c>
      <c r="AL19" s="89">
        <f t="shared" si="6"/>
        <v>0</v>
      </c>
      <c r="AM19" s="89">
        <f t="shared" si="6"/>
        <v>0</v>
      </c>
      <c r="AN19" s="89">
        <f t="shared" si="6"/>
        <v>0</v>
      </c>
      <c r="AO19" s="89">
        <f t="shared" si="6"/>
        <v>0</v>
      </c>
    </row>
    <row r="20" spans="1:41" s="202" customFormat="1" ht="15" customHeight="1" x14ac:dyDescent="0.35">
      <c r="A20" s="87" t="s">
        <v>759</v>
      </c>
      <c r="B20" s="120">
        <f>SUM('Operating Exp'!B28:B31)</f>
        <v>0</v>
      </c>
      <c r="C20" s="89">
        <f>B$20*(1+$H$4)</f>
        <v>0</v>
      </c>
      <c r="D20" s="89">
        <f t="shared" ref="D20:AO20" si="7">C$20*(1+$H$4)</f>
        <v>0</v>
      </c>
      <c r="E20" s="89">
        <f t="shared" si="7"/>
        <v>0</v>
      </c>
      <c r="F20" s="89">
        <f t="shared" si="7"/>
        <v>0</v>
      </c>
      <c r="G20" s="89">
        <f t="shared" si="7"/>
        <v>0</v>
      </c>
      <c r="H20" s="89">
        <f t="shared" si="7"/>
        <v>0</v>
      </c>
      <c r="I20" s="89">
        <f t="shared" si="7"/>
        <v>0</v>
      </c>
      <c r="J20" s="89">
        <f t="shared" si="7"/>
        <v>0</v>
      </c>
      <c r="K20" s="89">
        <f t="shared" si="7"/>
        <v>0</v>
      </c>
      <c r="L20" s="89">
        <f t="shared" si="7"/>
        <v>0</v>
      </c>
      <c r="M20" s="89">
        <f t="shared" si="7"/>
        <v>0</v>
      </c>
      <c r="N20" s="89">
        <f t="shared" si="7"/>
        <v>0</v>
      </c>
      <c r="O20" s="89">
        <f t="shared" si="7"/>
        <v>0</v>
      </c>
      <c r="P20" s="89">
        <f t="shared" si="7"/>
        <v>0</v>
      </c>
      <c r="Q20" s="89">
        <f t="shared" si="7"/>
        <v>0</v>
      </c>
      <c r="R20" s="89">
        <f t="shared" si="7"/>
        <v>0</v>
      </c>
      <c r="S20" s="89">
        <f t="shared" si="7"/>
        <v>0</v>
      </c>
      <c r="T20" s="89">
        <f t="shared" si="7"/>
        <v>0</v>
      </c>
      <c r="U20" s="89">
        <f t="shared" si="7"/>
        <v>0</v>
      </c>
      <c r="V20" s="89">
        <f t="shared" si="7"/>
        <v>0</v>
      </c>
      <c r="W20" s="89">
        <f t="shared" si="7"/>
        <v>0</v>
      </c>
      <c r="X20" s="89">
        <f t="shared" si="7"/>
        <v>0</v>
      </c>
      <c r="Y20" s="89">
        <f t="shared" si="7"/>
        <v>0</v>
      </c>
      <c r="Z20" s="89">
        <f t="shared" si="7"/>
        <v>0</v>
      </c>
      <c r="AA20" s="89">
        <f t="shared" si="7"/>
        <v>0</v>
      </c>
      <c r="AB20" s="89">
        <f t="shared" si="7"/>
        <v>0</v>
      </c>
      <c r="AC20" s="89">
        <f t="shared" si="7"/>
        <v>0</v>
      </c>
      <c r="AD20" s="89">
        <f t="shared" si="7"/>
        <v>0</v>
      </c>
      <c r="AE20" s="89">
        <f t="shared" si="7"/>
        <v>0</v>
      </c>
      <c r="AF20" s="89">
        <f t="shared" si="7"/>
        <v>0</v>
      </c>
      <c r="AG20" s="89">
        <f t="shared" si="7"/>
        <v>0</v>
      </c>
      <c r="AH20" s="89">
        <f t="shared" si="7"/>
        <v>0</v>
      </c>
      <c r="AI20" s="89">
        <f t="shared" si="7"/>
        <v>0</v>
      </c>
      <c r="AJ20" s="89">
        <f t="shared" si="7"/>
        <v>0</v>
      </c>
      <c r="AK20" s="89">
        <f t="shared" si="7"/>
        <v>0</v>
      </c>
      <c r="AL20" s="89">
        <f t="shared" si="7"/>
        <v>0</v>
      </c>
      <c r="AM20" s="89">
        <f t="shared" si="7"/>
        <v>0</v>
      </c>
      <c r="AN20" s="89">
        <f t="shared" si="7"/>
        <v>0</v>
      </c>
      <c r="AO20" s="89">
        <f t="shared" si="7"/>
        <v>0</v>
      </c>
    </row>
    <row r="21" spans="1:41" s="202" customFormat="1" ht="15" customHeight="1" x14ac:dyDescent="0.35">
      <c r="A21" s="87" t="s">
        <v>760</v>
      </c>
      <c r="B21" s="120">
        <f>SUM('Operating Exp'!B33:B38)+'Operating Exp'!B40+'Operating Exp'!B41+'Operating Exp'!B43+'Operating Exp'!B44</f>
        <v>0</v>
      </c>
      <c r="C21" s="89">
        <f>B$21*(1+$H$4)</f>
        <v>0</v>
      </c>
      <c r="D21" s="89">
        <f t="shared" ref="D21:AO21" si="8">C$21*(1+$H$4)</f>
        <v>0</v>
      </c>
      <c r="E21" s="89">
        <f t="shared" si="8"/>
        <v>0</v>
      </c>
      <c r="F21" s="89">
        <f t="shared" si="8"/>
        <v>0</v>
      </c>
      <c r="G21" s="89">
        <f t="shared" si="8"/>
        <v>0</v>
      </c>
      <c r="H21" s="89">
        <f t="shared" si="8"/>
        <v>0</v>
      </c>
      <c r="I21" s="89">
        <f t="shared" si="8"/>
        <v>0</v>
      </c>
      <c r="J21" s="89">
        <f t="shared" si="8"/>
        <v>0</v>
      </c>
      <c r="K21" s="89">
        <f t="shared" si="8"/>
        <v>0</v>
      </c>
      <c r="L21" s="89">
        <f t="shared" si="8"/>
        <v>0</v>
      </c>
      <c r="M21" s="89">
        <f t="shared" si="8"/>
        <v>0</v>
      </c>
      <c r="N21" s="89">
        <f t="shared" si="8"/>
        <v>0</v>
      </c>
      <c r="O21" s="89">
        <f t="shared" si="8"/>
        <v>0</v>
      </c>
      <c r="P21" s="89">
        <f t="shared" si="8"/>
        <v>0</v>
      </c>
      <c r="Q21" s="89">
        <f t="shared" si="8"/>
        <v>0</v>
      </c>
      <c r="R21" s="89">
        <f t="shared" si="8"/>
        <v>0</v>
      </c>
      <c r="S21" s="89">
        <f t="shared" si="8"/>
        <v>0</v>
      </c>
      <c r="T21" s="89">
        <f t="shared" si="8"/>
        <v>0</v>
      </c>
      <c r="U21" s="89">
        <f t="shared" si="8"/>
        <v>0</v>
      </c>
      <c r="V21" s="89">
        <f t="shared" si="8"/>
        <v>0</v>
      </c>
      <c r="W21" s="89">
        <f t="shared" si="8"/>
        <v>0</v>
      </c>
      <c r="X21" s="89">
        <f t="shared" si="8"/>
        <v>0</v>
      </c>
      <c r="Y21" s="89">
        <f t="shared" si="8"/>
        <v>0</v>
      </c>
      <c r="Z21" s="89">
        <f t="shared" si="8"/>
        <v>0</v>
      </c>
      <c r="AA21" s="89">
        <f t="shared" si="8"/>
        <v>0</v>
      </c>
      <c r="AB21" s="89">
        <f t="shared" si="8"/>
        <v>0</v>
      </c>
      <c r="AC21" s="89">
        <f t="shared" si="8"/>
        <v>0</v>
      </c>
      <c r="AD21" s="89">
        <f t="shared" si="8"/>
        <v>0</v>
      </c>
      <c r="AE21" s="89">
        <f t="shared" si="8"/>
        <v>0</v>
      </c>
      <c r="AF21" s="89">
        <f t="shared" si="8"/>
        <v>0</v>
      </c>
      <c r="AG21" s="89">
        <f t="shared" si="8"/>
        <v>0</v>
      </c>
      <c r="AH21" s="89">
        <f t="shared" si="8"/>
        <v>0</v>
      </c>
      <c r="AI21" s="89">
        <f t="shared" si="8"/>
        <v>0</v>
      </c>
      <c r="AJ21" s="89">
        <f t="shared" si="8"/>
        <v>0</v>
      </c>
      <c r="AK21" s="89">
        <f t="shared" si="8"/>
        <v>0</v>
      </c>
      <c r="AL21" s="89">
        <f t="shared" si="8"/>
        <v>0</v>
      </c>
      <c r="AM21" s="89">
        <f t="shared" si="8"/>
        <v>0</v>
      </c>
      <c r="AN21" s="89">
        <f t="shared" si="8"/>
        <v>0</v>
      </c>
      <c r="AO21" s="89">
        <f t="shared" si="8"/>
        <v>0</v>
      </c>
    </row>
    <row r="22" spans="1:41" s="232" customFormat="1" ht="15" customHeight="1" x14ac:dyDescent="0.35">
      <c r="A22" s="88" t="s">
        <v>761</v>
      </c>
      <c r="B22" s="242">
        <f>SUM(B18:B21)</f>
        <v>0</v>
      </c>
      <c r="C22" s="242">
        <f t="shared" ref="C22:AO22" si="9">SUM(C18:C21)</f>
        <v>0</v>
      </c>
      <c r="D22" s="242">
        <f t="shared" si="9"/>
        <v>0</v>
      </c>
      <c r="E22" s="242">
        <f t="shared" si="9"/>
        <v>0</v>
      </c>
      <c r="F22" s="242">
        <f t="shared" si="9"/>
        <v>0</v>
      </c>
      <c r="G22" s="242">
        <f t="shared" si="9"/>
        <v>0</v>
      </c>
      <c r="H22" s="242">
        <f t="shared" si="9"/>
        <v>0</v>
      </c>
      <c r="I22" s="242">
        <f t="shared" si="9"/>
        <v>0</v>
      </c>
      <c r="J22" s="242">
        <f t="shared" si="9"/>
        <v>0</v>
      </c>
      <c r="K22" s="242">
        <f t="shared" si="9"/>
        <v>0</v>
      </c>
      <c r="L22" s="242">
        <f t="shared" si="9"/>
        <v>0</v>
      </c>
      <c r="M22" s="242">
        <f t="shared" si="9"/>
        <v>0</v>
      </c>
      <c r="N22" s="242">
        <f t="shared" si="9"/>
        <v>0</v>
      </c>
      <c r="O22" s="242">
        <f t="shared" si="9"/>
        <v>0</v>
      </c>
      <c r="P22" s="242">
        <f t="shared" si="9"/>
        <v>0</v>
      </c>
      <c r="Q22" s="242">
        <f t="shared" si="9"/>
        <v>0</v>
      </c>
      <c r="R22" s="242">
        <f t="shared" si="9"/>
        <v>0</v>
      </c>
      <c r="S22" s="242">
        <f t="shared" si="9"/>
        <v>0</v>
      </c>
      <c r="T22" s="242">
        <f t="shared" si="9"/>
        <v>0</v>
      </c>
      <c r="U22" s="242">
        <f t="shared" si="9"/>
        <v>0</v>
      </c>
      <c r="V22" s="242">
        <f t="shared" si="9"/>
        <v>0</v>
      </c>
      <c r="W22" s="242">
        <f t="shared" si="9"/>
        <v>0</v>
      </c>
      <c r="X22" s="242">
        <f t="shared" si="9"/>
        <v>0</v>
      </c>
      <c r="Y22" s="242">
        <f t="shared" si="9"/>
        <v>0</v>
      </c>
      <c r="Z22" s="242">
        <f t="shared" si="9"/>
        <v>0</v>
      </c>
      <c r="AA22" s="242">
        <f t="shared" si="9"/>
        <v>0</v>
      </c>
      <c r="AB22" s="242">
        <f t="shared" si="9"/>
        <v>0</v>
      </c>
      <c r="AC22" s="242">
        <f t="shared" si="9"/>
        <v>0</v>
      </c>
      <c r="AD22" s="242">
        <f t="shared" si="9"/>
        <v>0</v>
      </c>
      <c r="AE22" s="242">
        <f t="shared" si="9"/>
        <v>0</v>
      </c>
      <c r="AF22" s="242">
        <f t="shared" si="9"/>
        <v>0</v>
      </c>
      <c r="AG22" s="242">
        <f t="shared" si="9"/>
        <v>0</v>
      </c>
      <c r="AH22" s="242">
        <f t="shared" si="9"/>
        <v>0</v>
      </c>
      <c r="AI22" s="242">
        <f t="shared" si="9"/>
        <v>0</v>
      </c>
      <c r="AJ22" s="242">
        <f t="shared" si="9"/>
        <v>0</v>
      </c>
      <c r="AK22" s="242">
        <f t="shared" si="9"/>
        <v>0</v>
      </c>
      <c r="AL22" s="242">
        <f t="shared" si="9"/>
        <v>0</v>
      </c>
      <c r="AM22" s="242">
        <f t="shared" si="9"/>
        <v>0</v>
      </c>
      <c r="AN22" s="242">
        <f t="shared" si="9"/>
        <v>0</v>
      </c>
      <c r="AO22" s="242">
        <f t="shared" si="9"/>
        <v>0</v>
      </c>
    </row>
    <row r="23" spans="1:41" s="232" customFormat="1" ht="22.5" customHeight="1" thickBot="1" x14ac:dyDescent="0.4">
      <c r="A23" s="243" t="s">
        <v>762</v>
      </c>
      <c r="B23" s="244">
        <f>B15-B22</f>
        <v>17094</v>
      </c>
      <c r="C23" s="245">
        <f t="shared" ref="C23:AO23" si="10">C15-C22</f>
        <v>17435.879999999997</v>
      </c>
      <c r="D23" s="245">
        <f t="shared" si="10"/>
        <v>17784.597600000001</v>
      </c>
      <c r="E23" s="245">
        <f t="shared" si="10"/>
        <v>18140.289552000002</v>
      </c>
      <c r="F23" s="245">
        <f t="shared" si="10"/>
        <v>18503.09534304</v>
      </c>
      <c r="G23" s="245">
        <f t="shared" si="10"/>
        <v>18873.1572499008</v>
      </c>
      <c r="H23" s="245">
        <f t="shared" si="10"/>
        <v>19250.620394898815</v>
      </c>
      <c r="I23" s="245">
        <f t="shared" si="10"/>
        <v>19635.632802796794</v>
      </c>
      <c r="J23" s="245">
        <f t="shared" si="10"/>
        <v>20028.345458852727</v>
      </c>
      <c r="K23" s="245">
        <f t="shared" si="10"/>
        <v>20428.912368029785</v>
      </c>
      <c r="L23" s="245">
        <f t="shared" si="10"/>
        <v>20837.490615390379</v>
      </c>
      <c r="M23" s="245">
        <f t="shared" si="10"/>
        <v>21254.240427698191</v>
      </c>
      <c r="N23" s="245">
        <f t="shared" si="10"/>
        <v>21679.325236252156</v>
      </c>
      <c r="O23" s="245">
        <f t="shared" si="10"/>
        <v>22112.911740977197</v>
      </c>
      <c r="P23" s="245">
        <f t="shared" si="10"/>
        <v>22555.16997579674</v>
      </c>
      <c r="Q23" s="245">
        <f t="shared" si="10"/>
        <v>23006.273375312678</v>
      </c>
      <c r="R23" s="245">
        <f t="shared" si="10"/>
        <v>23466.39884281893</v>
      </c>
      <c r="S23" s="245">
        <f t="shared" si="10"/>
        <v>23935.72681967531</v>
      </c>
      <c r="T23" s="245">
        <f t="shared" si="10"/>
        <v>24414.441356068815</v>
      </c>
      <c r="U23" s="245">
        <f t="shared" si="10"/>
        <v>24902.730183190193</v>
      </c>
      <c r="V23" s="245">
        <f t="shared" si="10"/>
        <v>25400.784786853998</v>
      </c>
      <c r="W23" s="245">
        <f t="shared" si="10"/>
        <v>25908.800482591076</v>
      </c>
      <c r="X23" s="245">
        <f t="shared" si="10"/>
        <v>26426.976492242895</v>
      </c>
      <c r="Y23" s="245">
        <f t="shared" si="10"/>
        <v>26955.516022087755</v>
      </c>
      <c r="Z23" s="245">
        <f t="shared" si="10"/>
        <v>27494.626342529511</v>
      </c>
      <c r="AA23" s="245">
        <f t="shared" si="10"/>
        <v>28044.518869380103</v>
      </c>
      <c r="AB23" s="245">
        <f t="shared" si="10"/>
        <v>28605.409246767704</v>
      </c>
      <c r="AC23" s="245">
        <f t="shared" si="10"/>
        <v>29177.517431703058</v>
      </c>
      <c r="AD23" s="245">
        <f t="shared" si="10"/>
        <v>29761.067780337118</v>
      </c>
      <c r="AE23" s="245">
        <f t="shared" si="10"/>
        <v>30356.289135943858</v>
      </c>
      <c r="AF23" s="245">
        <f t="shared" si="10"/>
        <v>30963.41491866274</v>
      </c>
      <c r="AG23" s="245">
        <f t="shared" si="10"/>
        <v>31582.683217035996</v>
      </c>
      <c r="AH23" s="245">
        <f t="shared" si="10"/>
        <v>32214.336881376716</v>
      </c>
      <c r="AI23" s="245">
        <f t="shared" si="10"/>
        <v>32858.623619004247</v>
      </c>
      <c r="AJ23" s="245">
        <f t="shared" si="10"/>
        <v>33515.796091384334</v>
      </c>
      <c r="AK23" s="245">
        <f t="shared" si="10"/>
        <v>34186.11201321202</v>
      </c>
      <c r="AL23" s="245">
        <f t="shared" si="10"/>
        <v>34869.834253476263</v>
      </c>
      <c r="AM23" s="245">
        <f t="shared" si="10"/>
        <v>35567.230938545792</v>
      </c>
      <c r="AN23" s="245">
        <f t="shared" si="10"/>
        <v>36278.575557316712</v>
      </c>
      <c r="AO23" s="245">
        <f t="shared" si="10"/>
        <v>37004.14706846304</v>
      </c>
    </row>
    <row r="24" spans="1:41" s="202" customFormat="1" ht="15" customHeight="1" thickTop="1" x14ac:dyDescent="0.35">
      <c r="A24" s="233"/>
      <c r="B24" s="246"/>
      <c r="C24" s="246"/>
      <c r="D24" s="246"/>
      <c r="E24" s="246"/>
      <c r="F24" s="246"/>
      <c r="G24" s="246"/>
      <c r="H24" s="246"/>
      <c r="I24" s="246"/>
      <c r="J24" s="246"/>
      <c r="K24" s="246"/>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row>
    <row r="25" spans="1:41" s="202" customFormat="1" ht="15" customHeight="1" x14ac:dyDescent="0.35">
      <c r="A25" s="235" t="s">
        <v>763</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row>
    <row r="26" spans="1:41" s="202" customFormat="1" ht="15" customHeight="1" x14ac:dyDescent="0.35">
      <c r="A26" s="273" t="s">
        <v>764</v>
      </c>
      <c r="B26" s="247" t="e">
        <f>PMT(Sources!E10,Sources!F10,Sources!D10)*-1</f>
        <v>#NUM!</v>
      </c>
      <c r="C26" s="247" t="e">
        <f>$B$26</f>
        <v>#NUM!</v>
      </c>
      <c r="D26" s="247" t="e">
        <f t="shared" ref="D26:AO26" si="11">$B$26</f>
        <v>#NUM!</v>
      </c>
      <c r="E26" s="247" t="e">
        <f t="shared" si="11"/>
        <v>#NUM!</v>
      </c>
      <c r="F26" s="247" t="e">
        <f t="shared" si="11"/>
        <v>#NUM!</v>
      </c>
      <c r="G26" s="247" t="e">
        <f t="shared" si="11"/>
        <v>#NUM!</v>
      </c>
      <c r="H26" s="247" t="e">
        <f t="shared" si="11"/>
        <v>#NUM!</v>
      </c>
      <c r="I26" s="247" t="e">
        <f t="shared" si="11"/>
        <v>#NUM!</v>
      </c>
      <c r="J26" s="247" t="e">
        <f t="shared" si="11"/>
        <v>#NUM!</v>
      </c>
      <c r="K26" s="247" t="e">
        <f t="shared" si="11"/>
        <v>#NUM!</v>
      </c>
      <c r="L26" s="247" t="e">
        <f t="shared" si="11"/>
        <v>#NUM!</v>
      </c>
      <c r="M26" s="247" t="e">
        <f t="shared" si="11"/>
        <v>#NUM!</v>
      </c>
      <c r="N26" s="247" t="e">
        <f t="shared" si="11"/>
        <v>#NUM!</v>
      </c>
      <c r="O26" s="247" t="e">
        <f t="shared" si="11"/>
        <v>#NUM!</v>
      </c>
      <c r="P26" s="247" t="e">
        <f t="shared" si="11"/>
        <v>#NUM!</v>
      </c>
      <c r="Q26" s="247" t="e">
        <f t="shared" si="11"/>
        <v>#NUM!</v>
      </c>
      <c r="R26" s="247" t="e">
        <f t="shared" si="11"/>
        <v>#NUM!</v>
      </c>
      <c r="S26" s="247" t="e">
        <f t="shared" si="11"/>
        <v>#NUM!</v>
      </c>
      <c r="T26" s="247" t="e">
        <f t="shared" si="11"/>
        <v>#NUM!</v>
      </c>
      <c r="U26" s="247" t="e">
        <f t="shared" si="11"/>
        <v>#NUM!</v>
      </c>
      <c r="V26" s="247" t="e">
        <f t="shared" si="11"/>
        <v>#NUM!</v>
      </c>
      <c r="W26" s="247" t="e">
        <f t="shared" si="11"/>
        <v>#NUM!</v>
      </c>
      <c r="X26" s="247" t="e">
        <f t="shared" si="11"/>
        <v>#NUM!</v>
      </c>
      <c r="Y26" s="247" t="e">
        <f t="shared" si="11"/>
        <v>#NUM!</v>
      </c>
      <c r="Z26" s="247" t="e">
        <f t="shared" si="11"/>
        <v>#NUM!</v>
      </c>
      <c r="AA26" s="247" t="e">
        <f t="shared" si="11"/>
        <v>#NUM!</v>
      </c>
      <c r="AB26" s="247" t="e">
        <f t="shared" si="11"/>
        <v>#NUM!</v>
      </c>
      <c r="AC26" s="247" t="e">
        <f t="shared" si="11"/>
        <v>#NUM!</v>
      </c>
      <c r="AD26" s="247" t="e">
        <f t="shared" si="11"/>
        <v>#NUM!</v>
      </c>
      <c r="AE26" s="247" t="e">
        <f t="shared" si="11"/>
        <v>#NUM!</v>
      </c>
      <c r="AF26" s="247" t="e">
        <f t="shared" si="11"/>
        <v>#NUM!</v>
      </c>
      <c r="AG26" s="247" t="e">
        <f t="shared" si="11"/>
        <v>#NUM!</v>
      </c>
      <c r="AH26" s="247" t="e">
        <f t="shared" si="11"/>
        <v>#NUM!</v>
      </c>
      <c r="AI26" s="247" t="e">
        <f t="shared" si="11"/>
        <v>#NUM!</v>
      </c>
      <c r="AJ26" s="247" t="e">
        <f t="shared" si="11"/>
        <v>#NUM!</v>
      </c>
      <c r="AK26" s="247" t="e">
        <f t="shared" si="11"/>
        <v>#NUM!</v>
      </c>
      <c r="AL26" s="247" t="e">
        <f t="shared" si="11"/>
        <v>#NUM!</v>
      </c>
      <c r="AM26" s="247" t="e">
        <f t="shared" si="11"/>
        <v>#NUM!</v>
      </c>
      <c r="AN26" s="247" t="e">
        <f t="shared" si="11"/>
        <v>#NUM!</v>
      </c>
      <c r="AO26" s="247" t="e">
        <f t="shared" si="11"/>
        <v>#NUM!</v>
      </c>
    </row>
    <row r="27" spans="1:41" s="202" customFormat="1" ht="15" customHeight="1" x14ac:dyDescent="0.35">
      <c r="A27" s="273" t="s">
        <v>765</v>
      </c>
      <c r="B27" s="247">
        <f>MIN(Sources!$D$9*1%, B23*50%)</f>
        <v>0</v>
      </c>
      <c r="C27" s="247">
        <f>MIN(Sources!$D$9*1%, C23*50%)</f>
        <v>0</v>
      </c>
      <c r="D27" s="247">
        <f>MIN(Sources!$D$9*1%, D23*50%)</f>
        <v>0</v>
      </c>
      <c r="E27" s="247">
        <f>MIN(Sources!$D$9*1%, E23*50%)</f>
        <v>0</v>
      </c>
      <c r="F27" s="247">
        <f>MIN(Sources!$D$9*1%, F23*50%)</f>
        <v>0</v>
      </c>
      <c r="G27" s="247">
        <f>MIN(Sources!$D$9*1%, G23*50%)</f>
        <v>0</v>
      </c>
      <c r="H27" s="247">
        <f>MIN(Sources!$D$9*1%, H23*50%)</f>
        <v>0</v>
      </c>
      <c r="I27" s="247">
        <f>MIN(Sources!$D$9*1%, I23*50%)</f>
        <v>0</v>
      </c>
      <c r="J27" s="247">
        <f>MIN(Sources!$D$9*1%, J23*50%)</f>
        <v>0</v>
      </c>
      <c r="K27" s="247">
        <f>MIN(Sources!$D$9*1%, K23*50%)</f>
        <v>0</v>
      </c>
      <c r="L27" s="247">
        <f>MIN(Sources!$D$9*1%, L23*50%)</f>
        <v>0</v>
      </c>
      <c r="M27" s="247">
        <f>MIN(Sources!$D$9*1%, M23*50%)</f>
        <v>0</v>
      </c>
      <c r="N27" s="247">
        <f>MIN(Sources!$D$9*1%, N23*50%)</f>
        <v>0</v>
      </c>
      <c r="O27" s="247">
        <f>MIN(Sources!$D$9*1%, O23*50%)</f>
        <v>0</v>
      </c>
      <c r="P27" s="247">
        <f>MIN(Sources!$D$9*1%, P23*50%)</f>
        <v>0</v>
      </c>
      <c r="Q27" s="247">
        <f>MIN(Sources!$D$9*1%, Q23*50%)</f>
        <v>0</v>
      </c>
      <c r="R27" s="247">
        <f>MIN(Sources!$D$9*1%, R23*50%)</f>
        <v>0</v>
      </c>
      <c r="S27" s="247">
        <f>MIN(Sources!$D$9*1%, S23*50%)</f>
        <v>0</v>
      </c>
      <c r="T27" s="247">
        <f>MIN(Sources!$D$9*1%, T23*50%)</f>
        <v>0</v>
      </c>
      <c r="U27" s="247">
        <f>MIN(Sources!$D$9*1%, U23*50%)</f>
        <v>0</v>
      </c>
      <c r="V27" s="247">
        <f>MIN(Sources!$D$9*1%, V23*50%)</f>
        <v>0</v>
      </c>
      <c r="W27" s="247">
        <f>MIN(Sources!$D$9*1%, W23*50%)</f>
        <v>0</v>
      </c>
      <c r="X27" s="247">
        <f>MIN(Sources!$D$9*1%, X23*50%)</f>
        <v>0</v>
      </c>
      <c r="Y27" s="247">
        <f>MIN(Sources!$D$9*1%, Y23*50%)</f>
        <v>0</v>
      </c>
      <c r="Z27" s="247">
        <f>MIN(Sources!$D$9*1%, Z23*50%)</f>
        <v>0</v>
      </c>
      <c r="AA27" s="247">
        <f>MIN(Sources!$D$9*1%, AA23*50%)</f>
        <v>0</v>
      </c>
      <c r="AB27" s="247">
        <f>MIN(Sources!$D$9*1%, AB23*50%)</f>
        <v>0</v>
      </c>
      <c r="AC27" s="247">
        <f>MIN(Sources!$D$9*1%, AC23*50%)</f>
        <v>0</v>
      </c>
      <c r="AD27" s="247">
        <f>MIN(Sources!$D$9*1%, AD23*50%)</f>
        <v>0</v>
      </c>
      <c r="AE27" s="247">
        <f>MIN(Sources!$D$9*1%, AE23*50%)</f>
        <v>0</v>
      </c>
      <c r="AF27" s="247">
        <f>MIN(Sources!$D$9*1%, AF23*50%)</f>
        <v>0</v>
      </c>
      <c r="AG27" s="247">
        <f>MIN(Sources!$D$9*1%, AG23*50%)</f>
        <v>0</v>
      </c>
      <c r="AH27" s="247">
        <f>MIN(Sources!$D$9*1%, AH23*50%)</f>
        <v>0</v>
      </c>
      <c r="AI27" s="247">
        <f>MIN(Sources!$D$9*1%, AI23*50%)</f>
        <v>0</v>
      </c>
      <c r="AJ27" s="247">
        <f>MIN(Sources!$D$9*1%, AJ23*50%)</f>
        <v>0</v>
      </c>
      <c r="AK27" s="247">
        <f>MIN(Sources!$D$9*1%, AK23*50%)</f>
        <v>0</v>
      </c>
      <c r="AL27" s="247">
        <f>MIN(Sources!$D$9*1%, AL23*50%)</f>
        <v>0</v>
      </c>
      <c r="AM27" s="247">
        <f>MIN(Sources!$D$9*1%, AM23*50%)</f>
        <v>0</v>
      </c>
      <c r="AN27" s="247">
        <f>MIN(Sources!$D$9*1%, AN23*50%)</f>
        <v>0</v>
      </c>
      <c r="AO27" s="247">
        <f>MIN(Sources!$D$9*1%, AO23*50%)</f>
        <v>0</v>
      </c>
    </row>
    <row r="28" spans="1:41" s="202" customFormat="1" ht="15" customHeight="1" x14ac:dyDescent="0.35">
      <c r="A28" s="274" t="s">
        <v>766</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row>
    <row r="29" spans="1:41" s="202" customFormat="1" ht="18.75" customHeight="1" x14ac:dyDescent="0.35">
      <c r="A29" s="87" t="s">
        <v>767</v>
      </c>
      <c r="B29" s="276" t="e">
        <f>SUM(B26:B28)</f>
        <v>#NUM!</v>
      </c>
      <c r="C29" s="276" t="e">
        <f t="shared" ref="C29:AO29" si="12">SUM(C26:C28)</f>
        <v>#NUM!</v>
      </c>
      <c r="D29" s="276" t="e">
        <f t="shared" si="12"/>
        <v>#NUM!</v>
      </c>
      <c r="E29" s="276" t="e">
        <f t="shared" si="12"/>
        <v>#NUM!</v>
      </c>
      <c r="F29" s="276" t="e">
        <f t="shared" si="12"/>
        <v>#NUM!</v>
      </c>
      <c r="G29" s="276" t="e">
        <f t="shared" si="12"/>
        <v>#NUM!</v>
      </c>
      <c r="H29" s="276" t="e">
        <f t="shared" si="12"/>
        <v>#NUM!</v>
      </c>
      <c r="I29" s="276" t="e">
        <f t="shared" si="12"/>
        <v>#NUM!</v>
      </c>
      <c r="J29" s="276" t="e">
        <f t="shared" si="12"/>
        <v>#NUM!</v>
      </c>
      <c r="K29" s="276" t="e">
        <f t="shared" si="12"/>
        <v>#NUM!</v>
      </c>
      <c r="L29" s="276" t="e">
        <f t="shared" si="12"/>
        <v>#NUM!</v>
      </c>
      <c r="M29" s="276" t="e">
        <f t="shared" si="12"/>
        <v>#NUM!</v>
      </c>
      <c r="N29" s="276" t="e">
        <f t="shared" si="12"/>
        <v>#NUM!</v>
      </c>
      <c r="O29" s="276" t="e">
        <f t="shared" si="12"/>
        <v>#NUM!</v>
      </c>
      <c r="P29" s="276" t="e">
        <f t="shared" si="12"/>
        <v>#NUM!</v>
      </c>
      <c r="Q29" s="276" t="e">
        <f t="shared" si="12"/>
        <v>#NUM!</v>
      </c>
      <c r="R29" s="276" t="e">
        <f t="shared" si="12"/>
        <v>#NUM!</v>
      </c>
      <c r="S29" s="276" t="e">
        <f t="shared" si="12"/>
        <v>#NUM!</v>
      </c>
      <c r="T29" s="276" t="e">
        <f t="shared" si="12"/>
        <v>#NUM!</v>
      </c>
      <c r="U29" s="276" t="e">
        <f t="shared" si="12"/>
        <v>#NUM!</v>
      </c>
      <c r="V29" s="276" t="e">
        <f t="shared" si="12"/>
        <v>#NUM!</v>
      </c>
      <c r="W29" s="276" t="e">
        <f t="shared" si="12"/>
        <v>#NUM!</v>
      </c>
      <c r="X29" s="276" t="e">
        <f t="shared" si="12"/>
        <v>#NUM!</v>
      </c>
      <c r="Y29" s="276" t="e">
        <f t="shared" si="12"/>
        <v>#NUM!</v>
      </c>
      <c r="Z29" s="276" t="e">
        <f t="shared" si="12"/>
        <v>#NUM!</v>
      </c>
      <c r="AA29" s="276" t="e">
        <f t="shared" si="12"/>
        <v>#NUM!</v>
      </c>
      <c r="AB29" s="276" t="e">
        <f t="shared" si="12"/>
        <v>#NUM!</v>
      </c>
      <c r="AC29" s="276" t="e">
        <f t="shared" si="12"/>
        <v>#NUM!</v>
      </c>
      <c r="AD29" s="276" t="e">
        <f t="shared" si="12"/>
        <v>#NUM!</v>
      </c>
      <c r="AE29" s="276" t="e">
        <f t="shared" si="12"/>
        <v>#NUM!</v>
      </c>
      <c r="AF29" s="276" t="e">
        <f t="shared" si="12"/>
        <v>#NUM!</v>
      </c>
      <c r="AG29" s="276" t="e">
        <f t="shared" si="12"/>
        <v>#NUM!</v>
      </c>
      <c r="AH29" s="276" t="e">
        <f t="shared" si="12"/>
        <v>#NUM!</v>
      </c>
      <c r="AI29" s="276" t="e">
        <f t="shared" si="12"/>
        <v>#NUM!</v>
      </c>
      <c r="AJ29" s="276" t="e">
        <f t="shared" si="12"/>
        <v>#NUM!</v>
      </c>
      <c r="AK29" s="276" t="e">
        <f t="shared" si="12"/>
        <v>#NUM!</v>
      </c>
      <c r="AL29" s="276" t="e">
        <f t="shared" si="12"/>
        <v>#NUM!</v>
      </c>
      <c r="AM29" s="276" t="e">
        <f t="shared" si="12"/>
        <v>#NUM!</v>
      </c>
      <c r="AN29" s="276" t="e">
        <f t="shared" si="12"/>
        <v>#NUM!</v>
      </c>
      <c r="AO29" s="276" t="e">
        <f t="shared" si="12"/>
        <v>#NUM!</v>
      </c>
    </row>
    <row r="30" spans="1:41" s="202" customFormat="1" ht="18.75" customHeight="1" x14ac:dyDescent="0.35">
      <c r="A30" s="87" t="s">
        <v>768</v>
      </c>
      <c r="B30" s="276" t="e">
        <f>B23-B26</f>
        <v>#NUM!</v>
      </c>
      <c r="C30" s="276" t="e">
        <f t="shared" ref="C30:AO30" si="13">C23-C26</f>
        <v>#NUM!</v>
      </c>
      <c r="D30" s="276" t="e">
        <f t="shared" si="13"/>
        <v>#NUM!</v>
      </c>
      <c r="E30" s="276" t="e">
        <f t="shared" si="13"/>
        <v>#NUM!</v>
      </c>
      <c r="F30" s="276" t="e">
        <f t="shared" si="13"/>
        <v>#NUM!</v>
      </c>
      <c r="G30" s="276" t="e">
        <f t="shared" si="13"/>
        <v>#NUM!</v>
      </c>
      <c r="H30" s="276" t="e">
        <f t="shared" si="13"/>
        <v>#NUM!</v>
      </c>
      <c r="I30" s="276" t="e">
        <f t="shared" si="13"/>
        <v>#NUM!</v>
      </c>
      <c r="J30" s="276" t="e">
        <f t="shared" si="13"/>
        <v>#NUM!</v>
      </c>
      <c r="K30" s="276" t="e">
        <f t="shared" si="13"/>
        <v>#NUM!</v>
      </c>
      <c r="L30" s="276" t="e">
        <f t="shared" si="13"/>
        <v>#NUM!</v>
      </c>
      <c r="M30" s="276" t="e">
        <f t="shared" si="13"/>
        <v>#NUM!</v>
      </c>
      <c r="N30" s="276" t="e">
        <f t="shared" si="13"/>
        <v>#NUM!</v>
      </c>
      <c r="O30" s="276" t="e">
        <f t="shared" si="13"/>
        <v>#NUM!</v>
      </c>
      <c r="P30" s="276" t="e">
        <f t="shared" si="13"/>
        <v>#NUM!</v>
      </c>
      <c r="Q30" s="276" t="e">
        <f t="shared" si="13"/>
        <v>#NUM!</v>
      </c>
      <c r="R30" s="276" t="e">
        <f t="shared" si="13"/>
        <v>#NUM!</v>
      </c>
      <c r="S30" s="276" t="e">
        <f t="shared" si="13"/>
        <v>#NUM!</v>
      </c>
      <c r="T30" s="276" t="e">
        <f t="shared" si="13"/>
        <v>#NUM!</v>
      </c>
      <c r="U30" s="276" t="e">
        <f t="shared" si="13"/>
        <v>#NUM!</v>
      </c>
      <c r="V30" s="276" t="e">
        <f t="shared" si="13"/>
        <v>#NUM!</v>
      </c>
      <c r="W30" s="276" t="e">
        <f t="shared" si="13"/>
        <v>#NUM!</v>
      </c>
      <c r="X30" s="276" t="e">
        <f t="shared" si="13"/>
        <v>#NUM!</v>
      </c>
      <c r="Y30" s="276" t="e">
        <f t="shared" si="13"/>
        <v>#NUM!</v>
      </c>
      <c r="Z30" s="276" t="e">
        <f t="shared" si="13"/>
        <v>#NUM!</v>
      </c>
      <c r="AA30" s="276" t="e">
        <f t="shared" si="13"/>
        <v>#NUM!</v>
      </c>
      <c r="AB30" s="276" t="e">
        <f t="shared" si="13"/>
        <v>#NUM!</v>
      </c>
      <c r="AC30" s="276" t="e">
        <f t="shared" si="13"/>
        <v>#NUM!</v>
      </c>
      <c r="AD30" s="276" t="e">
        <f t="shared" si="13"/>
        <v>#NUM!</v>
      </c>
      <c r="AE30" s="276" t="e">
        <f t="shared" si="13"/>
        <v>#NUM!</v>
      </c>
      <c r="AF30" s="276" t="e">
        <f t="shared" si="13"/>
        <v>#NUM!</v>
      </c>
      <c r="AG30" s="276" t="e">
        <f t="shared" si="13"/>
        <v>#NUM!</v>
      </c>
      <c r="AH30" s="276" t="e">
        <f t="shared" si="13"/>
        <v>#NUM!</v>
      </c>
      <c r="AI30" s="276" t="e">
        <f t="shared" si="13"/>
        <v>#NUM!</v>
      </c>
      <c r="AJ30" s="276" t="e">
        <f t="shared" si="13"/>
        <v>#NUM!</v>
      </c>
      <c r="AK30" s="276" t="e">
        <f t="shared" si="13"/>
        <v>#NUM!</v>
      </c>
      <c r="AL30" s="276" t="e">
        <f t="shared" si="13"/>
        <v>#NUM!</v>
      </c>
      <c r="AM30" s="276" t="e">
        <f t="shared" si="13"/>
        <v>#NUM!</v>
      </c>
      <c r="AN30" s="276" t="e">
        <f t="shared" si="13"/>
        <v>#NUM!</v>
      </c>
      <c r="AO30" s="276" t="e">
        <f t="shared" si="13"/>
        <v>#NUM!</v>
      </c>
    </row>
    <row r="31" spans="1:41" s="202" customFormat="1" ht="18.75" customHeight="1" x14ac:dyDescent="0.35">
      <c r="A31" s="87" t="s">
        <v>769</v>
      </c>
      <c r="B31" s="276" t="e">
        <f>B23-B29</f>
        <v>#NUM!</v>
      </c>
      <c r="C31" s="276" t="e">
        <f t="shared" ref="C31:AO31" si="14">C23-C29</f>
        <v>#NUM!</v>
      </c>
      <c r="D31" s="276" t="e">
        <f t="shared" si="14"/>
        <v>#NUM!</v>
      </c>
      <c r="E31" s="276" t="e">
        <f t="shared" si="14"/>
        <v>#NUM!</v>
      </c>
      <c r="F31" s="276" t="e">
        <f t="shared" si="14"/>
        <v>#NUM!</v>
      </c>
      <c r="G31" s="276" t="e">
        <f t="shared" si="14"/>
        <v>#NUM!</v>
      </c>
      <c r="H31" s="276" t="e">
        <f t="shared" si="14"/>
        <v>#NUM!</v>
      </c>
      <c r="I31" s="276" t="e">
        <f t="shared" si="14"/>
        <v>#NUM!</v>
      </c>
      <c r="J31" s="276" t="e">
        <f t="shared" si="14"/>
        <v>#NUM!</v>
      </c>
      <c r="K31" s="276" t="e">
        <f t="shared" si="14"/>
        <v>#NUM!</v>
      </c>
      <c r="L31" s="276" t="e">
        <f t="shared" si="14"/>
        <v>#NUM!</v>
      </c>
      <c r="M31" s="276" t="e">
        <f t="shared" si="14"/>
        <v>#NUM!</v>
      </c>
      <c r="N31" s="276" t="e">
        <f t="shared" si="14"/>
        <v>#NUM!</v>
      </c>
      <c r="O31" s="276" t="e">
        <f t="shared" si="14"/>
        <v>#NUM!</v>
      </c>
      <c r="P31" s="276" t="e">
        <f t="shared" si="14"/>
        <v>#NUM!</v>
      </c>
      <c r="Q31" s="276" t="e">
        <f t="shared" si="14"/>
        <v>#NUM!</v>
      </c>
      <c r="R31" s="276" t="e">
        <f t="shared" si="14"/>
        <v>#NUM!</v>
      </c>
      <c r="S31" s="276" t="e">
        <f t="shared" si="14"/>
        <v>#NUM!</v>
      </c>
      <c r="T31" s="276" t="e">
        <f t="shared" si="14"/>
        <v>#NUM!</v>
      </c>
      <c r="U31" s="276" t="e">
        <f t="shared" si="14"/>
        <v>#NUM!</v>
      </c>
      <c r="V31" s="276" t="e">
        <f t="shared" si="14"/>
        <v>#NUM!</v>
      </c>
      <c r="W31" s="276" t="e">
        <f t="shared" si="14"/>
        <v>#NUM!</v>
      </c>
      <c r="X31" s="276" t="e">
        <f t="shared" si="14"/>
        <v>#NUM!</v>
      </c>
      <c r="Y31" s="276" t="e">
        <f t="shared" si="14"/>
        <v>#NUM!</v>
      </c>
      <c r="Z31" s="276" t="e">
        <f t="shared" si="14"/>
        <v>#NUM!</v>
      </c>
      <c r="AA31" s="276" t="e">
        <f t="shared" si="14"/>
        <v>#NUM!</v>
      </c>
      <c r="AB31" s="276" t="e">
        <f t="shared" si="14"/>
        <v>#NUM!</v>
      </c>
      <c r="AC31" s="276" t="e">
        <f t="shared" si="14"/>
        <v>#NUM!</v>
      </c>
      <c r="AD31" s="276" t="e">
        <f t="shared" si="14"/>
        <v>#NUM!</v>
      </c>
      <c r="AE31" s="276" t="e">
        <f t="shared" si="14"/>
        <v>#NUM!</v>
      </c>
      <c r="AF31" s="276" t="e">
        <f t="shared" si="14"/>
        <v>#NUM!</v>
      </c>
      <c r="AG31" s="276" t="e">
        <f t="shared" si="14"/>
        <v>#NUM!</v>
      </c>
      <c r="AH31" s="276" t="e">
        <f t="shared" si="14"/>
        <v>#NUM!</v>
      </c>
      <c r="AI31" s="276" t="e">
        <f t="shared" si="14"/>
        <v>#NUM!</v>
      </c>
      <c r="AJ31" s="276" t="e">
        <f t="shared" si="14"/>
        <v>#NUM!</v>
      </c>
      <c r="AK31" s="276" t="e">
        <f t="shared" si="14"/>
        <v>#NUM!</v>
      </c>
      <c r="AL31" s="276" t="e">
        <f t="shared" si="14"/>
        <v>#NUM!</v>
      </c>
      <c r="AM31" s="276" t="e">
        <f t="shared" si="14"/>
        <v>#NUM!</v>
      </c>
      <c r="AN31" s="276" t="e">
        <f t="shared" si="14"/>
        <v>#NUM!</v>
      </c>
      <c r="AO31" s="276" t="e">
        <f t="shared" si="14"/>
        <v>#NUM!</v>
      </c>
    </row>
    <row r="32" spans="1:41" s="202" customFormat="1" ht="18.75" customHeight="1" x14ac:dyDescent="0.35">
      <c r="A32" s="87" t="s">
        <v>770</v>
      </c>
      <c r="B32" s="277" t="e">
        <f>B23/B26</f>
        <v>#NUM!</v>
      </c>
      <c r="C32" s="277" t="e">
        <f t="shared" ref="C32:AO32" si="15">C23/C26</f>
        <v>#NUM!</v>
      </c>
      <c r="D32" s="277" t="e">
        <f t="shared" si="15"/>
        <v>#NUM!</v>
      </c>
      <c r="E32" s="277" t="e">
        <f t="shared" si="15"/>
        <v>#NUM!</v>
      </c>
      <c r="F32" s="277" t="e">
        <f t="shared" si="15"/>
        <v>#NUM!</v>
      </c>
      <c r="G32" s="277" t="e">
        <f t="shared" si="15"/>
        <v>#NUM!</v>
      </c>
      <c r="H32" s="277" t="e">
        <f t="shared" si="15"/>
        <v>#NUM!</v>
      </c>
      <c r="I32" s="277" t="e">
        <f t="shared" si="15"/>
        <v>#NUM!</v>
      </c>
      <c r="J32" s="277" t="e">
        <f t="shared" si="15"/>
        <v>#NUM!</v>
      </c>
      <c r="K32" s="277" t="e">
        <f t="shared" si="15"/>
        <v>#NUM!</v>
      </c>
      <c r="L32" s="277" t="e">
        <f t="shared" si="15"/>
        <v>#NUM!</v>
      </c>
      <c r="M32" s="277" t="e">
        <f t="shared" si="15"/>
        <v>#NUM!</v>
      </c>
      <c r="N32" s="277" t="e">
        <f t="shared" si="15"/>
        <v>#NUM!</v>
      </c>
      <c r="O32" s="277" t="e">
        <f t="shared" si="15"/>
        <v>#NUM!</v>
      </c>
      <c r="P32" s="277" t="e">
        <f t="shared" si="15"/>
        <v>#NUM!</v>
      </c>
      <c r="Q32" s="277" t="e">
        <f t="shared" si="15"/>
        <v>#NUM!</v>
      </c>
      <c r="R32" s="277" t="e">
        <f t="shared" si="15"/>
        <v>#NUM!</v>
      </c>
      <c r="S32" s="277" t="e">
        <f t="shared" si="15"/>
        <v>#NUM!</v>
      </c>
      <c r="T32" s="277" t="e">
        <f t="shared" si="15"/>
        <v>#NUM!</v>
      </c>
      <c r="U32" s="277" t="e">
        <f t="shared" si="15"/>
        <v>#NUM!</v>
      </c>
      <c r="V32" s="277" t="e">
        <f t="shared" si="15"/>
        <v>#NUM!</v>
      </c>
      <c r="W32" s="277" t="e">
        <f t="shared" si="15"/>
        <v>#NUM!</v>
      </c>
      <c r="X32" s="277" t="e">
        <f t="shared" si="15"/>
        <v>#NUM!</v>
      </c>
      <c r="Y32" s="277" t="e">
        <f t="shared" si="15"/>
        <v>#NUM!</v>
      </c>
      <c r="Z32" s="277" t="e">
        <f t="shared" si="15"/>
        <v>#NUM!</v>
      </c>
      <c r="AA32" s="277" t="e">
        <f t="shared" si="15"/>
        <v>#NUM!</v>
      </c>
      <c r="AB32" s="277" t="e">
        <f t="shared" si="15"/>
        <v>#NUM!</v>
      </c>
      <c r="AC32" s="277" t="e">
        <f t="shared" si="15"/>
        <v>#NUM!</v>
      </c>
      <c r="AD32" s="277" t="e">
        <f t="shared" si="15"/>
        <v>#NUM!</v>
      </c>
      <c r="AE32" s="277" t="e">
        <f t="shared" si="15"/>
        <v>#NUM!</v>
      </c>
      <c r="AF32" s="277" t="e">
        <f t="shared" si="15"/>
        <v>#NUM!</v>
      </c>
      <c r="AG32" s="277" t="e">
        <f t="shared" si="15"/>
        <v>#NUM!</v>
      </c>
      <c r="AH32" s="277" t="e">
        <f t="shared" si="15"/>
        <v>#NUM!</v>
      </c>
      <c r="AI32" s="277" t="e">
        <f t="shared" si="15"/>
        <v>#NUM!</v>
      </c>
      <c r="AJ32" s="277" t="e">
        <f t="shared" si="15"/>
        <v>#NUM!</v>
      </c>
      <c r="AK32" s="277" t="e">
        <f t="shared" si="15"/>
        <v>#NUM!</v>
      </c>
      <c r="AL32" s="277" t="e">
        <f t="shared" si="15"/>
        <v>#NUM!</v>
      </c>
      <c r="AM32" s="277" t="e">
        <f t="shared" si="15"/>
        <v>#NUM!</v>
      </c>
      <c r="AN32" s="277" t="e">
        <f t="shared" si="15"/>
        <v>#NUM!</v>
      </c>
      <c r="AO32" s="277" t="e">
        <f t="shared" si="15"/>
        <v>#NUM!</v>
      </c>
    </row>
    <row r="33" spans="1:41" s="202" customFormat="1" ht="18.75" customHeight="1" x14ac:dyDescent="0.35">
      <c r="A33" s="87" t="s">
        <v>771</v>
      </c>
      <c r="B33" s="277" t="e">
        <f>B23/B29</f>
        <v>#NUM!</v>
      </c>
      <c r="C33" s="277" t="e">
        <f t="shared" ref="C33:AO33" si="16">C23/C29</f>
        <v>#NUM!</v>
      </c>
      <c r="D33" s="277" t="e">
        <f t="shared" si="16"/>
        <v>#NUM!</v>
      </c>
      <c r="E33" s="277" t="e">
        <f t="shared" si="16"/>
        <v>#NUM!</v>
      </c>
      <c r="F33" s="277" t="e">
        <f t="shared" si="16"/>
        <v>#NUM!</v>
      </c>
      <c r="G33" s="277" t="e">
        <f t="shared" si="16"/>
        <v>#NUM!</v>
      </c>
      <c r="H33" s="277" t="e">
        <f t="shared" si="16"/>
        <v>#NUM!</v>
      </c>
      <c r="I33" s="277" t="e">
        <f t="shared" si="16"/>
        <v>#NUM!</v>
      </c>
      <c r="J33" s="277" t="e">
        <f t="shared" si="16"/>
        <v>#NUM!</v>
      </c>
      <c r="K33" s="277" t="e">
        <f t="shared" si="16"/>
        <v>#NUM!</v>
      </c>
      <c r="L33" s="277" t="e">
        <f t="shared" si="16"/>
        <v>#NUM!</v>
      </c>
      <c r="M33" s="277" t="e">
        <f t="shared" si="16"/>
        <v>#NUM!</v>
      </c>
      <c r="N33" s="277" t="e">
        <f t="shared" si="16"/>
        <v>#NUM!</v>
      </c>
      <c r="O33" s="277" t="e">
        <f t="shared" si="16"/>
        <v>#NUM!</v>
      </c>
      <c r="P33" s="277" t="e">
        <f t="shared" si="16"/>
        <v>#NUM!</v>
      </c>
      <c r="Q33" s="277" t="e">
        <f t="shared" si="16"/>
        <v>#NUM!</v>
      </c>
      <c r="R33" s="277" t="e">
        <f t="shared" si="16"/>
        <v>#NUM!</v>
      </c>
      <c r="S33" s="277" t="e">
        <f t="shared" si="16"/>
        <v>#NUM!</v>
      </c>
      <c r="T33" s="277" t="e">
        <f t="shared" si="16"/>
        <v>#NUM!</v>
      </c>
      <c r="U33" s="277" t="e">
        <f t="shared" si="16"/>
        <v>#NUM!</v>
      </c>
      <c r="V33" s="277" t="e">
        <f t="shared" si="16"/>
        <v>#NUM!</v>
      </c>
      <c r="W33" s="277" t="e">
        <f t="shared" si="16"/>
        <v>#NUM!</v>
      </c>
      <c r="X33" s="277" t="e">
        <f t="shared" si="16"/>
        <v>#NUM!</v>
      </c>
      <c r="Y33" s="277" t="e">
        <f t="shared" si="16"/>
        <v>#NUM!</v>
      </c>
      <c r="Z33" s="277" t="e">
        <f t="shared" si="16"/>
        <v>#NUM!</v>
      </c>
      <c r="AA33" s="277" t="e">
        <f t="shared" si="16"/>
        <v>#NUM!</v>
      </c>
      <c r="AB33" s="277" t="e">
        <f t="shared" si="16"/>
        <v>#NUM!</v>
      </c>
      <c r="AC33" s="277" t="e">
        <f t="shared" si="16"/>
        <v>#NUM!</v>
      </c>
      <c r="AD33" s="277" t="e">
        <f t="shared" si="16"/>
        <v>#NUM!</v>
      </c>
      <c r="AE33" s="277" t="e">
        <f t="shared" si="16"/>
        <v>#NUM!</v>
      </c>
      <c r="AF33" s="277" t="e">
        <f t="shared" si="16"/>
        <v>#NUM!</v>
      </c>
      <c r="AG33" s="277" t="e">
        <f t="shared" si="16"/>
        <v>#NUM!</v>
      </c>
      <c r="AH33" s="277" t="e">
        <f t="shared" si="16"/>
        <v>#NUM!</v>
      </c>
      <c r="AI33" s="277" t="e">
        <f t="shared" si="16"/>
        <v>#NUM!</v>
      </c>
      <c r="AJ33" s="277" t="e">
        <f t="shared" si="16"/>
        <v>#NUM!</v>
      </c>
      <c r="AK33" s="277" t="e">
        <f t="shared" si="16"/>
        <v>#NUM!</v>
      </c>
      <c r="AL33" s="277" t="e">
        <f t="shared" si="16"/>
        <v>#NUM!</v>
      </c>
      <c r="AM33" s="277" t="e">
        <f t="shared" si="16"/>
        <v>#NUM!</v>
      </c>
      <c r="AN33" s="277" t="e">
        <f t="shared" si="16"/>
        <v>#NUM!</v>
      </c>
      <c r="AO33" s="277" t="e">
        <f t="shared" si="16"/>
        <v>#NUM!</v>
      </c>
    </row>
    <row r="34" spans="1:41" s="202" customFormat="1" ht="18.75" customHeight="1" x14ac:dyDescent="0.35">
      <c r="A34" s="275" t="s">
        <v>772</v>
      </c>
      <c r="B34" s="278" t="e">
        <f>B15/B22</f>
        <v>#DIV/0!</v>
      </c>
      <c r="C34" s="278" t="e">
        <f t="shared" ref="C34:AO34" si="17">C15/C22</f>
        <v>#DIV/0!</v>
      </c>
      <c r="D34" s="278" t="e">
        <f t="shared" si="17"/>
        <v>#DIV/0!</v>
      </c>
      <c r="E34" s="278" t="e">
        <f t="shared" si="17"/>
        <v>#DIV/0!</v>
      </c>
      <c r="F34" s="278" t="e">
        <f t="shared" si="17"/>
        <v>#DIV/0!</v>
      </c>
      <c r="G34" s="278" t="e">
        <f t="shared" si="17"/>
        <v>#DIV/0!</v>
      </c>
      <c r="H34" s="278" t="e">
        <f t="shared" si="17"/>
        <v>#DIV/0!</v>
      </c>
      <c r="I34" s="278" t="e">
        <f t="shared" si="17"/>
        <v>#DIV/0!</v>
      </c>
      <c r="J34" s="278" t="e">
        <f t="shared" si="17"/>
        <v>#DIV/0!</v>
      </c>
      <c r="K34" s="278" t="e">
        <f t="shared" si="17"/>
        <v>#DIV/0!</v>
      </c>
      <c r="L34" s="278" t="e">
        <f t="shared" si="17"/>
        <v>#DIV/0!</v>
      </c>
      <c r="M34" s="278" t="e">
        <f t="shared" si="17"/>
        <v>#DIV/0!</v>
      </c>
      <c r="N34" s="278" t="e">
        <f t="shared" si="17"/>
        <v>#DIV/0!</v>
      </c>
      <c r="O34" s="278" t="e">
        <f t="shared" si="17"/>
        <v>#DIV/0!</v>
      </c>
      <c r="P34" s="278" t="e">
        <f t="shared" si="17"/>
        <v>#DIV/0!</v>
      </c>
      <c r="Q34" s="278" t="e">
        <f t="shared" si="17"/>
        <v>#DIV/0!</v>
      </c>
      <c r="R34" s="278" t="e">
        <f t="shared" si="17"/>
        <v>#DIV/0!</v>
      </c>
      <c r="S34" s="278" t="e">
        <f t="shared" si="17"/>
        <v>#DIV/0!</v>
      </c>
      <c r="T34" s="278" t="e">
        <f t="shared" si="17"/>
        <v>#DIV/0!</v>
      </c>
      <c r="U34" s="278" t="e">
        <f t="shared" si="17"/>
        <v>#DIV/0!</v>
      </c>
      <c r="V34" s="278" t="e">
        <f t="shared" si="17"/>
        <v>#DIV/0!</v>
      </c>
      <c r="W34" s="278" t="e">
        <f t="shared" si="17"/>
        <v>#DIV/0!</v>
      </c>
      <c r="X34" s="278" t="e">
        <f t="shared" si="17"/>
        <v>#DIV/0!</v>
      </c>
      <c r="Y34" s="278" t="e">
        <f t="shared" si="17"/>
        <v>#DIV/0!</v>
      </c>
      <c r="Z34" s="278" t="e">
        <f t="shared" si="17"/>
        <v>#DIV/0!</v>
      </c>
      <c r="AA34" s="278" t="e">
        <f t="shared" si="17"/>
        <v>#DIV/0!</v>
      </c>
      <c r="AB34" s="278" t="e">
        <f t="shared" si="17"/>
        <v>#DIV/0!</v>
      </c>
      <c r="AC34" s="278" t="e">
        <f t="shared" si="17"/>
        <v>#DIV/0!</v>
      </c>
      <c r="AD34" s="278" t="e">
        <f t="shared" si="17"/>
        <v>#DIV/0!</v>
      </c>
      <c r="AE34" s="278" t="e">
        <f t="shared" si="17"/>
        <v>#DIV/0!</v>
      </c>
      <c r="AF34" s="278" t="e">
        <f t="shared" si="17"/>
        <v>#DIV/0!</v>
      </c>
      <c r="AG34" s="278" t="e">
        <f t="shared" si="17"/>
        <v>#DIV/0!</v>
      </c>
      <c r="AH34" s="278" t="e">
        <f t="shared" si="17"/>
        <v>#DIV/0!</v>
      </c>
      <c r="AI34" s="278" t="e">
        <f t="shared" si="17"/>
        <v>#DIV/0!</v>
      </c>
      <c r="AJ34" s="278" t="e">
        <f t="shared" si="17"/>
        <v>#DIV/0!</v>
      </c>
      <c r="AK34" s="278" t="e">
        <f t="shared" si="17"/>
        <v>#DIV/0!</v>
      </c>
      <c r="AL34" s="278" t="e">
        <f t="shared" si="17"/>
        <v>#DIV/0!</v>
      </c>
      <c r="AM34" s="278" t="e">
        <f t="shared" si="17"/>
        <v>#DIV/0!</v>
      </c>
      <c r="AN34" s="278" t="e">
        <f t="shared" si="17"/>
        <v>#DIV/0!</v>
      </c>
      <c r="AO34" s="278" t="e">
        <f t="shared" si="17"/>
        <v>#DIV/0!</v>
      </c>
    </row>
    <row r="35" spans="1:41" s="202" customFormat="1" ht="16" customHeight="1" x14ac:dyDescent="0.35">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row>
    <row r="36" spans="1:41" s="202" customFormat="1" ht="15.5" x14ac:dyDescent="0.35">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row>
    <row r="37" spans="1:41" s="202" customFormat="1" ht="15" customHeight="1" x14ac:dyDescent="0.35">
      <c r="A37" s="202" t="s">
        <v>773</v>
      </c>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row>
    <row r="38" spans="1:41" s="202" customFormat="1" ht="15.5" x14ac:dyDescent="0.35">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row>
    <row r="39" spans="1:41" s="202" customFormat="1" ht="15" hidden="1" customHeight="1" x14ac:dyDescent="0.35">
      <c r="B39" s="250"/>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row>
    <row r="40" spans="1:41" s="202" customFormat="1" ht="15" hidden="1" customHeight="1" x14ac:dyDescent="0.35">
      <c r="B40" s="250"/>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row>
    <row r="106" spans="1:31" ht="15" hidden="1" customHeight="1" x14ac:dyDescent="0.35">
      <c r="A106" s="251"/>
      <c r="AE106" s="218"/>
    </row>
    <row r="107" spans="1:31" ht="15" hidden="1" customHeight="1" x14ac:dyDescent="0.35">
      <c r="A107" s="251"/>
      <c r="AE107" s="218"/>
    </row>
    <row r="108" spans="1:31" ht="15" hidden="1" customHeight="1" x14ac:dyDescent="0.35">
      <c r="A108" s="251"/>
      <c r="AE108" s="218"/>
    </row>
    <row r="109" spans="1:31" ht="15" hidden="1" customHeight="1" x14ac:dyDescent="0.35">
      <c r="A109" s="251"/>
      <c r="AE109" s="218"/>
    </row>
    <row r="110" spans="1:31" ht="15" hidden="1" customHeight="1" x14ac:dyDescent="0.35">
      <c r="A110" s="251"/>
      <c r="AE110" s="218"/>
    </row>
    <row r="111" spans="1:31" ht="15" hidden="1" customHeight="1" x14ac:dyDescent="0.35">
      <c r="A111" s="251"/>
      <c r="AE111" s="218"/>
    </row>
    <row r="112" spans="1:31" ht="15" hidden="1" customHeight="1" x14ac:dyDescent="0.35">
      <c r="A112" s="251"/>
      <c r="AE112" s="218"/>
    </row>
    <row r="113" spans="1:31" ht="15" hidden="1" customHeight="1" x14ac:dyDescent="0.35">
      <c r="A113" s="251"/>
      <c r="AE113" s="218"/>
    </row>
    <row r="114" spans="1:31" x14ac:dyDescent="0.35"/>
  </sheetData>
  <sheetProtection algorithmName="SHA-512" hashValue="pOvlW1v1d+tOFln0aerr65sCUvLr++az73GkZNeBGrTqFyxykupEaO/iC30a3sJq2SppVaqB04uJ3GMT10zEUw==" saltValue="0mkAGgXADLuY1srD+37WGw==" spinCount="100000" sheet="1" selectLockedCells="1"/>
  <mergeCells count="1">
    <mergeCell ref="B1:E1"/>
  </mergeCells>
  <pageMargins left="0.7" right="0.7" top="0.75" bottom="0.75" header="0.3" footer="0.3"/>
  <pageSetup paperSize="5" scale="4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686F-8286-493F-93CB-2D0E88ADAE40}">
  <sheetPr codeName="Sheet10">
    <tabColor theme="4" tint="0.59999389629810485"/>
    <pageSetUpPr fitToPage="1"/>
  </sheetPr>
  <dimension ref="A1:K614"/>
  <sheetViews>
    <sheetView showGridLines="0" topLeftCell="A18" zoomScale="90" zoomScaleNormal="90" zoomScaleSheetLayoutView="100" workbookViewId="0">
      <selection activeCell="D5" sqref="D5"/>
    </sheetView>
  </sheetViews>
  <sheetFormatPr defaultColWidth="0" defaultRowHeight="14.5" zeroHeight="1" x14ac:dyDescent="0.35"/>
  <cols>
    <col min="1" max="1" width="60.453125" style="54" customWidth="1"/>
    <col min="2" max="4" width="14.1796875" style="54" customWidth="1"/>
    <col min="5" max="5" width="17.1796875" style="54" customWidth="1"/>
    <col min="6" max="6" width="9.1796875" style="54" customWidth="1"/>
    <col min="7" max="7" width="2.81640625" style="54" hidden="1" customWidth="1"/>
    <col min="8" max="11" width="0" style="54" hidden="1" customWidth="1"/>
    <col min="12" max="16384" width="9.1796875" style="54" hidden="1"/>
  </cols>
  <sheetData>
    <row r="1" spans="1:11" s="51" customFormat="1" ht="38.25" customHeight="1" x14ac:dyDescent="0.35">
      <c r="A1" s="72" t="s">
        <v>555</v>
      </c>
      <c r="B1" s="72"/>
      <c r="C1" s="923" t="s">
        <v>495</v>
      </c>
      <c r="D1" s="923"/>
      <c r="E1" s="923"/>
    </row>
    <row r="2" spans="1:11" x14ac:dyDescent="0.35">
      <c r="C2" s="73"/>
      <c r="D2" s="73"/>
      <c r="E2" s="73"/>
    </row>
    <row r="3" spans="1:11" ht="51" customHeight="1" x14ac:dyDescent="0.35">
      <c r="A3" s="595" t="s">
        <v>774</v>
      </c>
      <c r="B3" s="595" t="s">
        <v>775</v>
      </c>
      <c r="C3" s="595" t="s">
        <v>776</v>
      </c>
      <c r="D3" s="924" t="s">
        <v>777</v>
      </c>
      <c r="E3" s="924"/>
    </row>
    <row r="4" spans="1:11" ht="15" customHeight="1" x14ac:dyDescent="0.35">
      <c r="A4" s="596" t="s">
        <v>757</v>
      </c>
      <c r="B4" s="74"/>
      <c r="C4" s="74"/>
      <c r="D4" s="74"/>
      <c r="E4" s="75"/>
    </row>
    <row r="5" spans="1:11" x14ac:dyDescent="0.35">
      <c r="A5" s="55" t="s">
        <v>778</v>
      </c>
      <c r="B5" s="76">
        <f>+D5*Proforma!B15</f>
        <v>0</v>
      </c>
      <c r="C5" s="76">
        <f>B5/12</f>
        <v>0</v>
      </c>
      <c r="D5" s="406"/>
      <c r="E5" s="75" t="s">
        <v>779</v>
      </c>
    </row>
    <row r="6" spans="1:11" x14ac:dyDescent="0.35">
      <c r="A6" s="55" t="s">
        <v>780</v>
      </c>
      <c r="B6" s="405"/>
      <c r="C6" s="76">
        <f t="shared" ref="C6:C13" si="0">B6/12</f>
        <v>0</v>
      </c>
      <c r="D6" s="77" t="str">
        <f>IF(B6=0,"",B6/'Unit Mix'!$B$40)</f>
        <v/>
      </c>
      <c r="E6" s="75" t="s">
        <v>781</v>
      </c>
    </row>
    <row r="7" spans="1:11" x14ac:dyDescent="0.35">
      <c r="A7" s="55" t="s">
        <v>782</v>
      </c>
      <c r="B7" s="405"/>
      <c r="C7" s="76">
        <f t="shared" si="0"/>
        <v>0</v>
      </c>
      <c r="D7" s="77" t="str">
        <f>IF(B7=0,"",B7/'Unit Mix'!$B$40)</f>
        <v/>
      </c>
      <c r="E7" s="75" t="s">
        <v>781</v>
      </c>
    </row>
    <row r="8" spans="1:11" x14ac:dyDescent="0.35">
      <c r="A8" s="55" t="s">
        <v>783</v>
      </c>
      <c r="B8" s="405"/>
      <c r="C8" s="76">
        <f t="shared" si="0"/>
        <v>0</v>
      </c>
      <c r="D8" s="77" t="str">
        <f>IF(B8=0,"",B8/'Unit Mix'!$B$40)</f>
        <v/>
      </c>
      <c r="E8" s="75" t="s">
        <v>781</v>
      </c>
    </row>
    <row r="9" spans="1:11" x14ac:dyDescent="0.35">
      <c r="A9" s="55" t="s">
        <v>784</v>
      </c>
      <c r="B9" s="405"/>
      <c r="C9" s="76">
        <f t="shared" si="0"/>
        <v>0</v>
      </c>
      <c r="D9" s="77" t="str">
        <f>IF(B9=0,"",B9/'Unit Mix'!$B$40)</f>
        <v/>
      </c>
      <c r="E9" s="75" t="s">
        <v>781</v>
      </c>
    </row>
    <row r="10" spans="1:11" x14ac:dyDescent="0.35">
      <c r="A10" s="55" t="s">
        <v>785</v>
      </c>
      <c r="B10" s="405"/>
      <c r="C10" s="76">
        <f t="shared" si="0"/>
        <v>0</v>
      </c>
      <c r="D10" s="77" t="str">
        <f>IF(B10=0,"",B10/'Unit Mix'!$B$40)</f>
        <v/>
      </c>
      <c r="E10" s="75" t="s">
        <v>781</v>
      </c>
    </row>
    <row r="11" spans="1:11" x14ac:dyDescent="0.35">
      <c r="A11" s="55" t="s">
        <v>786</v>
      </c>
      <c r="B11" s="405"/>
      <c r="C11" s="76">
        <f t="shared" si="0"/>
        <v>0</v>
      </c>
      <c r="D11" s="77" t="str">
        <f>IF(B11=0,"",B11/'Unit Mix'!$B$40)</f>
        <v/>
      </c>
      <c r="E11" s="75" t="s">
        <v>781</v>
      </c>
    </row>
    <row r="12" spans="1:11" x14ac:dyDescent="0.35">
      <c r="A12" s="397" t="s">
        <v>503</v>
      </c>
      <c r="B12" s="405"/>
      <c r="C12" s="76">
        <f t="shared" si="0"/>
        <v>0</v>
      </c>
      <c r="D12" s="77" t="str">
        <f>IF(B12=0,"",B12/'Unit Mix'!$B$40)</f>
        <v/>
      </c>
      <c r="E12" s="75" t="s">
        <v>781</v>
      </c>
    </row>
    <row r="13" spans="1:11" x14ac:dyDescent="0.35">
      <c r="A13" s="397" t="s">
        <v>503</v>
      </c>
      <c r="B13" s="405"/>
      <c r="C13" s="76">
        <f t="shared" si="0"/>
        <v>0</v>
      </c>
      <c r="D13" s="77" t="str">
        <f>IF(B13=0,"",B13/'Unit Mix'!$B$40)</f>
        <v/>
      </c>
      <c r="E13" s="75" t="s">
        <v>781</v>
      </c>
    </row>
    <row r="14" spans="1:11" x14ac:dyDescent="0.35">
      <c r="A14" s="596" t="s">
        <v>758</v>
      </c>
      <c r="B14" s="74"/>
      <c r="C14" s="74"/>
      <c r="D14" s="74"/>
      <c r="E14" s="75"/>
    </row>
    <row r="15" spans="1:11" x14ac:dyDescent="0.35">
      <c r="A15" s="55" t="s">
        <v>787</v>
      </c>
      <c r="B15" s="405"/>
      <c r="C15" s="76">
        <f t="shared" ref="C15:C26" si="1">B15/12</f>
        <v>0</v>
      </c>
      <c r="D15" s="77" t="str">
        <f>IF(B15=0,"",B15/'Unit Mix'!$B$40)</f>
        <v/>
      </c>
      <c r="E15" s="75" t="s">
        <v>781</v>
      </c>
    </row>
    <row r="16" spans="1:11" x14ac:dyDescent="0.35">
      <c r="A16" s="55" t="s">
        <v>788</v>
      </c>
      <c r="B16" s="405"/>
      <c r="C16" s="76">
        <f t="shared" si="1"/>
        <v>0</v>
      </c>
      <c r="D16" s="77" t="str">
        <f>IF(B16=0,"",B16/'Unit Mix'!$B$40)</f>
        <v/>
      </c>
      <c r="E16" s="75" t="s">
        <v>781</v>
      </c>
      <c r="K16" s="269"/>
    </row>
    <row r="17" spans="1:5" x14ac:dyDescent="0.35">
      <c r="A17" s="55" t="s">
        <v>789</v>
      </c>
      <c r="B17" s="405"/>
      <c r="C17" s="76">
        <f t="shared" si="1"/>
        <v>0</v>
      </c>
      <c r="D17" s="77" t="str">
        <f>IF(B17=0,"",B17/'Unit Mix'!$B$40)</f>
        <v/>
      </c>
      <c r="E17" s="75" t="s">
        <v>781</v>
      </c>
    </row>
    <row r="18" spans="1:5" x14ac:dyDescent="0.35">
      <c r="A18" s="55" t="s">
        <v>790</v>
      </c>
      <c r="B18" s="405"/>
      <c r="C18" s="76">
        <f t="shared" si="1"/>
        <v>0</v>
      </c>
      <c r="D18" s="77" t="str">
        <f>IF(B18=0,"",B18/'Unit Mix'!$B$40)</f>
        <v/>
      </c>
      <c r="E18" s="75" t="s">
        <v>781</v>
      </c>
    </row>
    <row r="19" spans="1:5" x14ac:dyDescent="0.35">
      <c r="A19" s="55" t="s">
        <v>791</v>
      </c>
      <c r="B19" s="405"/>
      <c r="C19" s="76">
        <f t="shared" si="1"/>
        <v>0</v>
      </c>
      <c r="D19" s="77" t="str">
        <f>IF(B19=0,"",B19/'Unit Mix'!$B$40)</f>
        <v/>
      </c>
      <c r="E19" s="75" t="s">
        <v>781</v>
      </c>
    </row>
    <row r="20" spans="1:5" x14ac:dyDescent="0.35">
      <c r="A20" s="55" t="s">
        <v>792</v>
      </c>
      <c r="B20" s="405"/>
      <c r="C20" s="76">
        <f t="shared" si="1"/>
        <v>0</v>
      </c>
      <c r="D20" s="77" t="str">
        <f>IF(B20=0,"",B20/'Unit Mix'!$B$40)</f>
        <v/>
      </c>
      <c r="E20" s="75" t="s">
        <v>781</v>
      </c>
    </row>
    <row r="21" spans="1:5" x14ac:dyDescent="0.35">
      <c r="A21" s="55" t="s">
        <v>793</v>
      </c>
      <c r="B21" s="405"/>
      <c r="C21" s="76">
        <f t="shared" si="1"/>
        <v>0</v>
      </c>
      <c r="D21" s="77" t="str">
        <f>IF(B21=0,"",B21/'Unit Mix'!$B$40)</f>
        <v/>
      </c>
      <c r="E21" s="75" t="s">
        <v>781</v>
      </c>
    </row>
    <row r="22" spans="1:5" x14ac:dyDescent="0.35">
      <c r="A22" s="55" t="s">
        <v>794</v>
      </c>
      <c r="B22" s="405"/>
      <c r="C22" s="76">
        <f t="shared" si="1"/>
        <v>0</v>
      </c>
      <c r="D22" s="77" t="str">
        <f>IF(B22=0,"",B22/'Unit Mix'!$B$40)</f>
        <v/>
      </c>
      <c r="E22" s="75" t="s">
        <v>781</v>
      </c>
    </row>
    <row r="23" spans="1:5" x14ac:dyDescent="0.35">
      <c r="A23" s="55" t="s">
        <v>795</v>
      </c>
      <c r="B23" s="405"/>
      <c r="C23" s="76">
        <f t="shared" si="1"/>
        <v>0</v>
      </c>
      <c r="D23" s="77" t="str">
        <f>IF(B23=0,"",B23/'Unit Mix'!$B$40)</f>
        <v/>
      </c>
      <c r="E23" s="75" t="s">
        <v>781</v>
      </c>
    </row>
    <row r="24" spans="1:5" x14ac:dyDescent="0.35">
      <c r="A24" s="55" t="s">
        <v>796</v>
      </c>
      <c r="B24" s="405"/>
      <c r="C24" s="76">
        <f t="shared" si="1"/>
        <v>0</v>
      </c>
      <c r="D24" s="77" t="str">
        <f>IF(B24=0,"",B24/'Unit Mix'!$B$40)</f>
        <v/>
      </c>
      <c r="E24" s="75" t="s">
        <v>781</v>
      </c>
    </row>
    <row r="25" spans="1:5" x14ac:dyDescent="0.35">
      <c r="A25" s="397" t="s">
        <v>503</v>
      </c>
      <c r="B25" s="405"/>
      <c r="C25" s="76">
        <f t="shared" si="1"/>
        <v>0</v>
      </c>
      <c r="D25" s="77" t="str">
        <f>IF(B25=0,"",B25/'Unit Mix'!$B$40)</f>
        <v/>
      </c>
      <c r="E25" s="75" t="s">
        <v>781</v>
      </c>
    </row>
    <row r="26" spans="1:5" x14ac:dyDescent="0.35">
      <c r="A26" s="55" t="s">
        <v>758</v>
      </c>
      <c r="B26" s="405"/>
      <c r="C26" s="76">
        <f t="shared" si="1"/>
        <v>0</v>
      </c>
      <c r="D26" s="77" t="str">
        <f>IF(B26=0,"",B26/'Unit Mix'!$B$40)</f>
        <v/>
      </c>
      <c r="E26" s="75" t="s">
        <v>781</v>
      </c>
    </row>
    <row r="27" spans="1:5" x14ac:dyDescent="0.35">
      <c r="A27" s="596" t="s">
        <v>797</v>
      </c>
      <c r="B27" s="74"/>
      <c r="C27" s="74"/>
      <c r="D27" s="74"/>
      <c r="E27" s="75"/>
    </row>
    <row r="28" spans="1:5" x14ac:dyDescent="0.35">
      <c r="A28" s="55" t="s">
        <v>798</v>
      </c>
      <c r="B28" s="405"/>
      <c r="C28" s="76">
        <f>B28/12</f>
        <v>0</v>
      </c>
      <c r="D28" s="77" t="str">
        <f>IF(B28=0,"",B28/'Unit Mix'!$B$40)</f>
        <v/>
      </c>
      <c r="E28" s="75" t="s">
        <v>781</v>
      </c>
    </row>
    <row r="29" spans="1:5" x14ac:dyDescent="0.35">
      <c r="A29" s="55" t="s">
        <v>799</v>
      </c>
      <c r="B29" s="405"/>
      <c r="C29" s="76">
        <f>B29/12</f>
        <v>0</v>
      </c>
      <c r="D29" s="77" t="str">
        <f>IF(B29=0,"",B29/'Unit Mix'!$B$40)</f>
        <v/>
      </c>
      <c r="E29" s="75" t="s">
        <v>781</v>
      </c>
    </row>
    <row r="30" spans="1:5" x14ac:dyDescent="0.35">
      <c r="A30" s="55" t="s">
        <v>800</v>
      </c>
      <c r="B30" s="405"/>
      <c r="C30" s="76">
        <f>B30/12</f>
        <v>0</v>
      </c>
      <c r="D30" s="77" t="str">
        <f>IF(B30=0,"",B30/'Unit Mix'!$B$40)</f>
        <v/>
      </c>
      <c r="E30" s="75" t="s">
        <v>781</v>
      </c>
    </row>
    <row r="31" spans="1:5" x14ac:dyDescent="0.35">
      <c r="A31" s="397" t="s">
        <v>503</v>
      </c>
      <c r="B31" s="405"/>
      <c r="C31" s="76">
        <f>B31/12</f>
        <v>0</v>
      </c>
      <c r="D31" s="77" t="str">
        <f>IF(B31=0,"",B31/'Unit Mix'!$B$40)</f>
        <v/>
      </c>
      <c r="E31" s="75" t="s">
        <v>781</v>
      </c>
    </row>
    <row r="32" spans="1:5" x14ac:dyDescent="0.35">
      <c r="A32" s="596" t="s">
        <v>801</v>
      </c>
      <c r="B32" s="74"/>
      <c r="C32" s="74"/>
      <c r="D32" s="74"/>
      <c r="E32" s="75"/>
    </row>
    <row r="33" spans="1:5" x14ac:dyDescent="0.35">
      <c r="A33" s="55" t="s">
        <v>802</v>
      </c>
      <c r="B33" s="405"/>
      <c r="C33" s="76">
        <f t="shared" ref="C33:C44" si="2">B33/12</f>
        <v>0</v>
      </c>
      <c r="D33" s="77" t="str">
        <f>IF(B33=0,"",B33/'Unit Mix'!$B$40)</f>
        <v/>
      </c>
      <c r="E33" s="75" t="s">
        <v>803</v>
      </c>
    </row>
    <row r="34" spans="1:5" x14ac:dyDescent="0.35">
      <c r="A34" s="55" t="s">
        <v>804</v>
      </c>
      <c r="B34" s="405"/>
      <c r="C34" s="76">
        <f t="shared" si="2"/>
        <v>0</v>
      </c>
      <c r="D34" s="77" t="str">
        <f>IF(B34=0,"",B34/'Unit Mix'!$B$40)</f>
        <v/>
      </c>
      <c r="E34" s="75" t="s">
        <v>803</v>
      </c>
    </row>
    <row r="35" spans="1:5" x14ac:dyDescent="0.35">
      <c r="A35" s="55" t="s">
        <v>805</v>
      </c>
      <c r="B35" s="405"/>
      <c r="C35" s="76">
        <f t="shared" si="2"/>
        <v>0</v>
      </c>
      <c r="D35" s="77" t="str">
        <f>IF(B35=0,"",B35/'Unit Mix'!$B$40)</f>
        <v/>
      </c>
      <c r="E35" s="75" t="s">
        <v>781</v>
      </c>
    </row>
    <row r="36" spans="1:5" x14ac:dyDescent="0.35">
      <c r="A36" s="55" t="s">
        <v>806</v>
      </c>
      <c r="B36" s="405"/>
      <c r="C36" s="76">
        <f>B36/12</f>
        <v>0</v>
      </c>
      <c r="D36" s="77" t="str">
        <f>IF(B36=0,"",B36/'Unit Mix'!$B$40)</f>
        <v/>
      </c>
      <c r="E36" s="75" t="s">
        <v>781</v>
      </c>
    </row>
    <row r="37" spans="1:5" x14ac:dyDescent="0.35">
      <c r="A37" s="55" t="s">
        <v>807</v>
      </c>
      <c r="B37" s="405"/>
      <c r="C37" s="76">
        <f t="shared" si="2"/>
        <v>0</v>
      </c>
      <c r="D37" s="553">
        <v>300</v>
      </c>
      <c r="E37" s="554" t="s">
        <v>781</v>
      </c>
    </row>
    <row r="38" spans="1:5" x14ac:dyDescent="0.35">
      <c r="A38" s="55" t="s">
        <v>808</v>
      </c>
      <c r="B38" s="405"/>
      <c r="C38" s="76">
        <f t="shared" si="2"/>
        <v>0</v>
      </c>
      <c r="D38" s="77" t="str">
        <f>IF(B38=0,"",B38/'Unit Mix'!B71)</f>
        <v/>
      </c>
      <c r="E38" s="75" t="s">
        <v>781</v>
      </c>
    </row>
    <row r="39" spans="1:5" ht="15" customHeight="1" x14ac:dyDescent="0.35">
      <c r="A39" s="925" t="s">
        <v>809</v>
      </c>
      <c r="B39" s="926"/>
      <c r="C39" s="926"/>
      <c r="D39" s="926"/>
      <c r="E39" s="927"/>
    </row>
    <row r="40" spans="1:5" x14ac:dyDescent="0.35">
      <c r="A40" s="55" t="s">
        <v>810</v>
      </c>
      <c r="B40" s="76">
        <f>+D40*'Unit Mix'!F40</f>
        <v>0</v>
      </c>
      <c r="C40" s="76">
        <f>B40/12</f>
        <v>0</v>
      </c>
      <c r="D40" s="76">
        <v>30</v>
      </c>
      <c r="E40" s="75" t="s">
        <v>781</v>
      </c>
    </row>
    <row r="41" spans="1:5" x14ac:dyDescent="0.35">
      <c r="A41" s="395" t="s">
        <v>811</v>
      </c>
      <c r="B41" s="405"/>
      <c r="C41" s="76">
        <f t="shared" si="2"/>
        <v>0</v>
      </c>
      <c r="D41" s="77" t="str">
        <f>IF(B41=0,"",B41/'Unit Mix'!$B$40)</f>
        <v/>
      </c>
      <c r="E41" s="75" t="s">
        <v>781</v>
      </c>
    </row>
    <row r="42" spans="1:5" x14ac:dyDescent="0.35">
      <c r="A42" s="928" t="s">
        <v>812</v>
      </c>
      <c r="B42" s="929"/>
      <c r="C42" s="929"/>
      <c r="D42" s="929"/>
      <c r="E42" s="927"/>
    </row>
    <row r="43" spans="1:5" x14ac:dyDescent="0.35">
      <c r="A43" s="395" t="s">
        <v>813</v>
      </c>
      <c r="B43" s="405"/>
      <c r="C43" s="76">
        <f t="shared" si="2"/>
        <v>0</v>
      </c>
      <c r="D43" s="77" t="str">
        <f>IF(B43=0,"",B43/'Unit Mix'!$B$40)</f>
        <v/>
      </c>
      <c r="E43" s="75" t="s">
        <v>781</v>
      </c>
    </row>
    <row r="44" spans="1:5" x14ac:dyDescent="0.35">
      <c r="A44" s="395" t="s">
        <v>814</v>
      </c>
      <c r="B44" s="405"/>
      <c r="C44" s="76">
        <f t="shared" si="2"/>
        <v>0</v>
      </c>
      <c r="D44" s="77" t="str">
        <f>IF(B44=0,"",B44/'Unit Mix'!$B$40)</f>
        <v/>
      </c>
      <c r="E44" s="75" t="s">
        <v>781</v>
      </c>
    </row>
    <row r="45" spans="1:5" x14ac:dyDescent="0.35">
      <c r="A45" s="64"/>
      <c r="B45" s="64"/>
      <c r="C45" s="78"/>
      <c r="D45" s="79"/>
      <c r="E45" s="80"/>
    </row>
    <row r="46" spans="1:5" x14ac:dyDescent="0.35">
      <c r="A46" s="81" t="s">
        <v>695</v>
      </c>
      <c r="B46" s="82">
        <f>SUM(B5:B44)</f>
        <v>0</v>
      </c>
      <c r="C46" s="82">
        <f>B46/12</f>
        <v>0</v>
      </c>
      <c r="D46" s="83">
        <f>B46/Proforma!B15</f>
        <v>0</v>
      </c>
      <c r="E46" s="84" t="s">
        <v>803</v>
      </c>
    </row>
    <row r="47" spans="1:5" x14ac:dyDescent="0.35">
      <c r="A47" s="81" t="s">
        <v>815</v>
      </c>
      <c r="B47" s="183" t="e">
        <f>B46/'Unit Mix'!B40</f>
        <v>#DIV/0!</v>
      </c>
      <c r="C47" s="82"/>
      <c r="D47" s="85"/>
      <c r="E47" s="84"/>
    </row>
    <row r="48" spans="1:5" x14ac:dyDescent="0.35"/>
    <row r="612" x14ac:dyDescent="0.35"/>
    <row r="613" x14ac:dyDescent="0.35"/>
    <row r="614" x14ac:dyDescent="0.35"/>
  </sheetData>
  <sheetProtection algorithmName="SHA-512" hashValue="QWPoZhbAxxJq40ELFYGsQK4M68Cb1GsBd1bU6iY8dWr8hHwMVo/EHZutv/wC8ngh9VLZr2oik0hrW8JZEZryzw==" saltValue="3Dviewn+TaUIaCLed3jVPg==" spinCount="100000" sheet="1" selectLockedCells="1"/>
  <mergeCells count="4">
    <mergeCell ref="C1:E1"/>
    <mergeCell ref="D3:E3"/>
    <mergeCell ref="A39:E39"/>
    <mergeCell ref="A42:E42"/>
  </mergeCells>
  <pageMargins left="0.7" right="0.7" top="0.75" bottom="0.7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5B79-4472-4F37-AA01-36D8CF75F07B}">
  <sheetPr codeName="Sheet12">
    <tabColor theme="4" tint="0.59999389629810485"/>
  </sheetPr>
  <dimension ref="A1:G41"/>
  <sheetViews>
    <sheetView showGridLines="0" zoomScaleNormal="100" workbookViewId="0">
      <selection activeCell="C53" sqref="C53"/>
    </sheetView>
  </sheetViews>
  <sheetFormatPr defaultColWidth="0" defaultRowHeight="15.5" zeroHeight="1" x14ac:dyDescent="0.35"/>
  <cols>
    <col min="1" max="1" width="50.7265625" style="110" customWidth="1"/>
    <col min="2" max="2" width="22" style="110" customWidth="1"/>
    <col min="3" max="3" width="8" style="110" customWidth="1"/>
    <col min="4" max="4" width="0.7265625" style="110" customWidth="1"/>
    <col min="5" max="5" width="50.7265625" style="95" hidden="1" customWidth="1"/>
    <col min="6" max="16384" width="15.7265625" style="95" hidden="1"/>
  </cols>
  <sheetData>
    <row r="1" spans="1:7" ht="23" x14ac:dyDescent="0.35">
      <c r="A1" s="93" t="s">
        <v>816</v>
      </c>
      <c r="B1" s="94"/>
      <c r="C1" s="94"/>
      <c r="D1" s="94"/>
      <c r="E1" s="94"/>
    </row>
    <row r="2" spans="1:7" x14ac:dyDescent="0.35">
      <c r="A2" s="931" t="s">
        <v>817</v>
      </c>
      <c r="B2" s="931"/>
      <c r="C2" s="931"/>
      <c r="D2" s="931"/>
      <c r="E2" s="94"/>
    </row>
    <row r="3" spans="1:7" x14ac:dyDescent="0.35">
      <c r="A3" s="96"/>
      <c r="B3" s="97"/>
      <c r="C3" s="95"/>
      <c r="D3" s="98"/>
    </row>
    <row r="4" spans="1:7" x14ac:dyDescent="0.35">
      <c r="A4" s="932" t="s">
        <v>818</v>
      </c>
      <c r="B4" s="935" t="s">
        <v>459</v>
      </c>
      <c r="C4" s="938"/>
      <c r="D4" s="98"/>
    </row>
    <row r="5" spans="1:7" ht="12.5" x14ac:dyDescent="0.35">
      <c r="A5" s="933"/>
      <c r="B5" s="936"/>
      <c r="C5" s="939"/>
      <c r="D5" s="95"/>
    </row>
    <row r="6" spans="1:7" x14ac:dyDescent="0.35">
      <c r="A6" s="934"/>
      <c r="B6" s="937"/>
      <c r="C6" s="939"/>
      <c r="D6" s="98"/>
      <c r="G6" s="99"/>
    </row>
    <row r="7" spans="1:7" ht="15" customHeight="1" x14ac:dyDescent="0.25">
      <c r="A7" s="585" t="s">
        <v>472</v>
      </c>
      <c r="B7" s="100">
        <f>Sources!D10</f>
        <v>0</v>
      </c>
      <c r="C7" s="253"/>
      <c r="D7" s="95"/>
    </row>
    <row r="8" spans="1:7" x14ac:dyDescent="0.35">
      <c r="A8" s="585" t="s">
        <v>819</v>
      </c>
      <c r="B8" s="100">
        <f>Sources!D11</f>
        <v>0</v>
      </c>
      <c r="C8" s="101"/>
      <c r="D8" s="95"/>
    </row>
    <row r="9" spans="1:7" x14ac:dyDescent="0.35">
      <c r="A9" s="585" t="s">
        <v>476</v>
      </c>
      <c r="B9" s="100">
        <f>Sources!D12</f>
        <v>0</v>
      </c>
      <c r="C9" s="101"/>
      <c r="D9" s="95"/>
    </row>
    <row r="10" spans="1:7" x14ac:dyDescent="0.35">
      <c r="A10" s="585" t="s">
        <v>820</v>
      </c>
      <c r="B10" s="100">
        <f>Sources!D13</f>
        <v>0</v>
      </c>
      <c r="C10" s="101"/>
      <c r="D10" s="95"/>
    </row>
    <row r="11" spans="1:7" x14ac:dyDescent="0.35">
      <c r="A11" s="585" t="s">
        <v>478</v>
      </c>
      <c r="B11" s="100">
        <f>Sources!D14</f>
        <v>0</v>
      </c>
      <c r="C11" s="101"/>
      <c r="D11" s="95"/>
    </row>
    <row r="12" spans="1:7" x14ac:dyDescent="0.35">
      <c r="A12" s="585" t="s">
        <v>480</v>
      </c>
      <c r="B12" s="100">
        <f>Sources!D15</f>
        <v>0</v>
      </c>
      <c r="C12" s="101"/>
      <c r="D12" s="95"/>
    </row>
    <row r="13" spans="1:7" x14ac:dyDescent="0.35">
      <c r="A13" s="585" t="s">
        <v>482</v>
      </c>
      <c r="B13" s="100">
        <f>Sources!D16</f>
        <v>0</v>
      </c>
      <c r="C13" s="101"/>
      <c r="D13" s="95"/>
    </row>
    <row r="14" spans="1:7" x14ac:dyDescent="0.35">
      <c r="A14" s="585" t="str">
        <f>Sources!C17</f>
        <v xml:space="preserve">Other (specify): </v>
      </c>
      <c r="B14" s="100">
        <f>Sources!D17</f>
        <v>0</v>
      </c>
      <c r="C14" s="101"/>
      <c r="D14" s="95"/>
    </row>
    <row r="15" spans="1:7" x14ac:dyDescent="0.35">
      <c r="A15" s="585" t="str">
        <f>Sources!C18</f>
        <v>Other (specify):</v>
      </c>
      <c r="B15" s="100">
        <f>Sources!D18</f>
        <v>0</v>
      </c>
      <c r="C15" s="101"/>
      <c r="D15" s="95"/>
    </row>
    <row r="16" spans="1:7" x14ac:dyDescent="0.35">
      <c r="A16" s="585" t="str">
        <f>Sources!C19</f>
        <v>Other (specify):</v>
      </c>
      <c r="B16" s="100">
        <f>Sources!D19</f>
        <v>0</v>
      </c>
      <c r="C16" s="101"/>
      <c r="D16" s="95"/>
    </row>
    <row r="17" spans="1:6" s="99" customFormat="1" x14ac:dyDescent="0.25">
      <c r="A17" s="102" t="s">
        <v>117</v>
      </c>
      <c r="B17" s="103">
        <f>SUM(B7:B16)</f>
        <v>0</v>
      </c>
      <c r="C17" s="254"/>
      <c r="D17" s="98"/>
    </row>
    <row r="18" spans="1:6" x14ac:dyDescent="0.35">
      <c r="A18" s="104"/>
      <c r="B18" s="105"/>
      <c r="C18" s="106"/>
      <c r="D18" s="98"/>
    </row>
    <row r="19" spans="1:6" x14ac:dyDescent="0.35">
      <c r="A19" s="932" t="s">
        <v>821</v>
      </c>
      <c r="B19" s="935" t="s">
        <v>459</v>
      </c>
      <c r="C19" s="98"/>
      <c r="D19" s="95"/>
    </row>
    <row r="20" spans="1:6" ht="12.5" x14ac:dyDescent="0.35">
      <c r="A20" s="933"/>
      <c r="B20" s="936"/>
      <c r="C20" s="95"/>
      <c r="D20" s="95"/>
    </row>
    <row r="21" spans="1:6" x14ac:dyDescent="0.35">
      <c r="A21" s="934"/>
      <c r="B21" s="937"/>
      <c r="C21" s="98"/>
      <c r="D21" s="95"/>
      <c r="F21" s="99"/>
    </row>
    <row r="22" spans="1:6" x14ac:dyDescent="0.35">
      <c r="A22" s="585" t="s">
        <v>500</v>
      </c>
      <c r="B22" s="100">
        <f>SUM(Uses!B5:B7)</f>
        <v>0</v>
      </c>
      <c r="C22" s="95"/>
      <c r="D22" s="98"/>
    </row>
    <row r="23" spans="1:6" x14ac:dyDescent="0.35">
      <c r="A23" s="585" t="s">
        <v>822</v>
      </c>
      <c r="B23" s="100">
        <f>SUM(Uses!B9:B12)</f>
        <v>0</v>
      </c>
      <c r="C23" s="95"/>
      <c r="D23" s="98"/>
    </row>
    <row r="24" spans="1:6" x14ac:dyDescent="0.35">
      <c r="A24" s="585" t="s">
        <v>823</v>
      </c>
      <c r="B24" s="100">
        <f>SUM(Uses!B14:B22)</f>
        <v>0</v>
      </c>
      <c r="C24" s="95"/>
      <c r="D24" s="98"/>
    </row>
    <row r="25" spans="1:6" x14ac:dyDescent="0.35">
      <c r="A25" s="585" t="s">
        <v>518</v>
      </c>
      <c r="B25" s="100">
        <f>SUM(Uses!B24:B27)</f>
        <v>0</v>
      </c>
      <c r="C25" s="95"/>
      <c r="D25" s="98"/>
    </row>
    <row r="26" spans="1:6" x14ac:dyDescent="0.35">
      <c r="A26" s="585" t="s">
        <v>522</v>
      </c>
      <c r="B26" s="100">
        <f>SUM(Uses!B29:B40)</f>
        <v>0</v>
      </c>
      <c r="C26" s="95"/>
      <c r="D26" s="98"/>
    </row>
    <row r="27" spans="1:6" x14ac:dyDescent="0.35">
      <c r="A27" s="585" t="s">
        <v>532</v>
      </c>
      <c r="B27" s="100">
        <f>SUM(Uses!B42:B47)</f>
        <v>0</v>
      </c>
      <c r="C27" s="95"/>
      <c r="D27" s="98"/>
    </row>
    <row r="28" spans="1:6" x14ac:dyDescent="0.35">
      <c r="A28" s="585" t="s">
        <v>538</v>
      </c>
      <c r="B28" s="100">
        <f>SUM(Uses!B49:B54)</f>
        <v>0</v>
      </c>
      <c r="C28" s="95"/>
      <c r="D28" s="98"/>
    </row>
    <row r="29" spans="1:6" x14ac:dyDescent="0.35">
      <c r="A29" s="585" t="s">
        <v>544</v>
      </c>
      <c r="B29" s="100">
        <f>Uses!B55</f>
        <v>0</v>
      </c>
      <c r="C29" s="95"/>
      <c r="D29" s="98"/>
    </row>
    <row r="30" spans="1:6" x14ac:dyDescent="0.35">
      <c r="A30" s="585" t="s">
        <v>546</v>
      </c>
      <c r="B30" s="100">
        <f>SUM(Uses!B57:B60)</f>
        <v>0</v>
      </c>
      <c r="C30" s="95"/>
      <c r="D30" s="98"/>
    </row>
    <row r="31" spans="1:6" x14ac:dyDescent="0.35">
      <c r="A31" s="585" t="s">
        <v>552</v>
      </c>
      <c r="B31" s="100">
        <f>Uses!B61</f>
        <v>0</v>
      </c>
      <c r="C31" s="95"/>
      <c r="D31" s="98"/>
    </row>
    <row r="32" spans="1:6" x14ac:dyDescent="0.35">
      <c r="A32" s="585" t="s">
        <v>824</v>
      </c>
      <c r="B32" s="100">
        <f>SUM(Uses!B63:B67)</f>
        <v>0</v>
      </c>
      <c r="C32" s="95"/>
      <c r="D32" s="98"/>
    </row>
    <row r="33" spans="1:4" x14ac:dyDescent="0.35">
      <c r="A33" s="585" t="s">
        <v>559</v>
      </c>
      <c r="B33" s="100">
        <f>SUM(Uses!B69:B74)</f>
        <v>0</v>
      </c>
      <c r="C33" s="95"/>
      <c r="D33" s="98"/>
    </row>
    <row r="34" spans="1:4" s="104" customFormat="1" x14ac:dyDescent="0.35">
      <c r="A34" s="107" t="s">
        <v>117</v>
      </c>
      <c r="B34" s="103">
        <f>SUM(B22:B33)</f>
        <v>0</v>
      </c>
      <c r="D34" s="98"/>
    </row>
    <row r="35" spans="1:4" x14ac:dyDescent="0.35">
      <c r="A35" s="95"/>
      <c r="B35" s="95"/>
      <c r="C35" s="95"/>
      <c r="D35" s="98"/>
    </row>
    <row r="36" spans="1:4" x14ac:dyDescent="0.35">
      <c r="A36" s="108" t="s">
        <v>825</v>
      </c>
      <c r="B36" s="109">
        <f>B34-B17</f>
        <v>0</v>
      </c>
      <c r="C36" s="95"/>
      <c r="D36" s="98"/>
    </row>
    <row r="37" spans="1:4" ht="13.15" customHeight="1" x14ac:dyDescent="0.35"/>
    <row r="38" spans="1:4" ht="52.9" customHeight="1" x14ac:dyDescent="0.35">
      <c r="A38" s="930" t="s">
        <v>826</v>
      </c>
      <c r="B38" s="930"/>
      <c r="C38" s="272"/>
      <c r="D38" s="272"/>
    </row>
    <row r="39" spans="1:4" ht="15" customHeight="1" x14ac:dyDescent="0.35">
      <c r="A39" s="272"/>
      <c r="B39" s="272"/>
      <c r="C39" s="272"/>
      <c r="D39" s="272"/>
    </row>
    <row r="40" spans="1:4" x14ac:dyDescent="0.35"/>
    <row r="41" spans="1:4" x14ac:dyDescent="0.35"/>
  </sheetData>
  <sheetProtection algorithmName="SHA-512" hashValue="jM+GMIXLp2553ehqqDw2LkFAnozlnBSE9RAowrgUh8Z85040y0QZXsqXBv2tZStgoCHWrEgn6zhonQC0cFMVjg==" saltValue="+3rh/Dit7wI6B15//JlHZQ==" spinCount="100000" sheet="1" selectLockedCells="1"/>
  <mergeCells count="7">
    <mergeCell ref="A38:B38"/>
    <mergeCell ref="A2:D2"/>
    <mergeCell ref="A4:A6"/>
    <mergeCell ref="B4:B6"/>
    <mergeCell ref="C4:C6"/>
    <mergeCell ref="A19:A21"/>
    <mergeCell ref="B19:B2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82305-3295-4B1E-B4BF-E711A3DD5C2B}">
  <sheetPr>
    <tabColor rgb="FFFF0000"/>
  </sheetPr>
  <dimension ref="B1:BL240"/>
  <sheetViews>
    <sheetView zoomScale="55" zoomScaleNormal="55" workbookViewId="0">
      <pane xSplit="2" ySplit="1" topLeftCell="C45" activePane="bottomRight" state="frozen"/>
      <selection pane="topRight" activeCell="P2" sqref="P1:P1048576"/>
      <selection pane="bottomLeft" activeCell="P2" sqref="P1:P1048576"/>
      <selection pane="bottomRight" activeCell="E47" sqref="E47:F47"/>
    </sheetView>
  </sheetViews>
  <sheetFormatPr defaultColWidth="9.1796875" defaultRowHeight="20" zeroHeight="1" x14ac:dyDescent="0.35"/>
  <cols>
    <col min="1" max="1" width="9.1796875" style="409"/>
    <col min="2" max="2" width="52.54296875" style="408" customWidth="1"/>
    <col min="3" max="3" width="61.54296875" style="410" customWidth="1"/>
    <col min="4" max="4" width="24.26953125" style="409" customWidth="1"/>
    <col min="5" max="5" width="14.1796875" style="409" customWidth="1"/>
    <col min="6" max="6" width="14" style="409" customWidth="1"/>
    <col min="7" max="7" width="18.1796875" style="409" customWidth="1"/>
    <col min="8" max="9" width="14.1796875" style="409" customWidth="1"/>
    <col min="10" max="10" width="18.54296875" style="409" customWidth="1"/>
    <col min="11" max="11" width="17" style="409" customWidth="1"/>
    <col min="12" max="12" width="22.26953125" style="409" customWidth="1"/>
    <col min="13" max="13" width="19.7265625" style="409" bestFit="1" customWidth="1"/>
    <col min="14" max="14" width="58.7265625" style="419" hidden="1" customWidth="1"/>
    <col min="15" max="15" width="34.1796875" style="412" hidden="1" customWidth="1"/>
    <col min="16" max="16" width="18.453125" style="409" hidden="1" customWidth="1"/>
    <col min="17" max="17" width="17.26953125" style="409" hidden="1" customWidth="1"/>
    <col min="18" max="18" width="23" style="409" hidden="1" customWidth="1"/>
    <col min="19" max="19" width="14" style="409" hidden="1" customWidth="1"/>
    <col min="20" max="20" width="16.1796875" style="409" hidden="1" customWidth="1"/>
    <col min="21" max="21" width="32.7265625" style="409" hidden="1" customWidth="1"/>
    <col min="22" max="22" width="12.453125" style="409" customWidth="1"/>
    <col min="23" max="23" width="27.7265625" style="409" customWidth="1"/>
    <col min="24" max="24" width="50.453125" style="409" customWidth="1"/>
    <col min="25" max="64" width="9.1796875" style="409" customWidth="1"/>
    <col min="65" max="16384" width="9.1796875" style="409"/>
  </cols>
  <sheetData>
    <row r="1" spans="2:60" ht="24" thickBot="1" x14ac:dyDescent="0.6">
      <c r="C1" s="1013" t="s">
        <v>827</v>
      </c>
      <c r="D1" s="625"/>
      <c r="E1" s="625"/>
      <c r="F1" s="625"/>
      <c r="G1" s="625"/>
      <c r="H1" s="625"/>
      <c r="I1" s="625"/>
      <c r="J1" s="625"/>
      <c r="K1" s="625"/>
      <c r="L1" s="625"/>
      <c r="M1" s="625"/>
      <c r="N1" s="625"/>
      <c r="O1" s="625"/>
      <c r="P1" s="627"/>
    </row>
    <row r="2" spans="2:60" x14ac:dyDescent="0.35">
      <c r="N2" s="411"/>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row>
    <row r="3" spans="2:60" ht="20.149999999999999" customHeight="1" thickBot="1" x14ac:dyDescent="0.4">
      <c r="B3" s="413" t="s">
        <v>828</v>
      </c>
      <c r="C3" s="414" t="s">
        <v>829</v>
      </c>
      <c r="D3" s="953">
        <f>P4</f>
        <v>0</v>
      </c>
      <c r="E3" s="954"/>
      <c r="F3" s="954"/>
      <c r="G3" s="954"/>
      <c r="H3" s="954"/>
      <c r="I3" s="954"/>
      <c r="J3" s="954"/>
      <c r="K3" s="954"/>
      <c r="L3" s="955"/>
      <c r="M3" s="415"/>
      <c r="N3" s="416"/>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row>
    <row r="4" spans="2:60" ht="20.149999999999999" customHeight="1" x14ac:dyDescent="0.35">
      <c r="B4" s="413" t="s">
        <v>830</v>
      </c>
      <c r="C4" s="414" t="s">
        <v>831</v>
      </c>
      <c r="D4" s="953">
        <f>'Applicant Info'!T4</f>
        <v>0</v>
      </c>
      <c r="E4" s="954"/>
      <c r="F4" s="954"/>
      <c r="G4" s="954"/>
      <c r="H4" s="954"/>
      <c r="I4" s="954"/>
      <c r="J4" s="954"/>
      <c r="K4" s="954"/>
      <c r="L4" s="955"/>
      <c r="M4" s="415"/>
      <c r="N4" s="417" t="s">
        <v>832</v>
      </c>
      <c r="P4" s="415">
        <f>'Project Information'!G3</f>
        <v>0</v>
      </c>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row>
    <row r="5" spans="2:60" ht="20.149999999999999" customHeight="1" thickBot="1" x14ac:dyDescent="0.4">
      <c r="B5" s="413" t="s">
        <v>833</v>
      </c>
      <c r="C5" s="414" t="s">
        <v>834</v>
      </c>
      <c r="D5" s="953">
        <f>'Applicant Info'!E17</f>
        <v>0</v>
      </c>
      <c r="E5" s="954"/>
      <c r="F5" s="954"/>
      <c r="G5" s="954"/>
      <c r="H5" s="954"/>
      <c r="I5" s="954"/>
      <c r="J5" s="954"/>
      <c r="K5" s="954"/>
      <c r="L5" s="955"/>
      <c r="M5" s="415"/>
      <c r="N5" s="418" t="e">
        <f>M103</f>
        <v>#N/A</v>
      </c>
      <c r="P5" s="415"/>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row>
    <row r="6" spans="2:60" ht="20.149999999999999" customHeight="1" x14ac:dyDescent="0.35">
      <c r="B6" s="413" t="s">
        <v>835</v>
      </c>
      <c r="C6" s="414" t="s">
        <v>836</v>
      </c>
      <c r="D6" s="953">
        <f>'Applicant Info'!E26</f>
        <v>0</v>
      </c>
      <c r="E6" s="954"/>
      <c r="F6" s="954"/>
      <c r="G6" s="954"/>
      <c r="H6" s="954"/>
      <c r="I6" s="954"/>
      <c r="J6" s="954"/>
      <c r="K6" s="954"/>
      <c r="L6" s="955"/>
      <c r="M6" s="415"/>
      <c r="N6" s="411"/>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row>
    <row r="7" spans="2:60" ht="20.149999999999999" customHeight="1" x14ac:dyDescent="0.35">
      <c r="B7" s="413" t="s">
        <v>837</v>
      </c>
      <c r="C7" s="414" t="s">
        <v>838</v>
      </c>
      <c r="D7" s="953">
        <f>'Applicant Info'!E27</f>
        <v>0</v>
      </c>
      <c r="E7" s="954"/>
      <c r="F7" s="954"/>
      <c r="G7" s="954"/>
      <c r="H7" s="954"/>
      <c r="I7" s="954"/>
      <c r="J7" s="954"/>
      <c r="K7" s="954"/>
      <c r="L7" s="955"/>
      <c r="M7" s="415"/>
      <c r="N7" s="411"/>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2"/>
      <c r="AS7" s="412"/>
      <c r="AT7" s="412"/>
      <c r="AU7" s="412"/>
      <c r="AV7" s="412"/>
      <c r="AW7" s="412"/>
      <c r="AX7" s="412"/>
      <c r="AY7" s="412"/>
      <c r="AZ7" s="412"/>
      <c r="BA7" s="412"/>
      <c r="BB7" s="412"/>
      <c r="BC7" s="412"/>
      <c r="BD7" s="412"/>
      <c r="BE7" s="412"/>
      <c r="BF7" s="412"/>
      <c r="BG7" s="412"/>
      <c r="BH7" s="412"/>
    </row>
    <row r="8" spans="2:60" ht="20.149999999999999" customHeight="1" x14ac:dyDescent="0.35">
      <c r="B8" s="413" t="s">
        <v>839</v>
      </c>
      <c r="C8" s="414" t="s">
        <v>840</v>
      </c>
      <c r="D8" s="956">
        <f>'Developer Info'!C36</f>
        <v>0</v>
      </c>
      <c r="E8" s="957"/>
      <c r="F8" s="957"/>
      <c r="G8" s="957"/>
      <c r="H8" s="957"/>
      <c r="I8" s="957"/>
      <c r="J8" s="957"/>
      <c r="K8" s="957"/>
      <c r="L8" s="958"/>
      <c r="M8" s="415"/>
      <c r="N8" s="411"/>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12"/>
      <c r="AS8" s="412"/>
      <c r="AT8" s="412"/>
      <c r="AU8" s="412"/>
      <c r="AV8" s="412"/>
      <c r="AW8" s="412"/>
      <c r="AX8" s="412"/>
      <c r="AY8" s="412"/>
      <c r="AZ8" s="412"/>
      <c r="BA8" s="412"/>
      <c r="BB8" s="412"/>
      <c r="BC8" s="412"/>
      <c r="BD8" s="412"/>
      <c r="BE8" s="412"/>
      <c r="BF8" s="412"/>
      <c r="BG8" s="412"/>
      <c r="BH8" s="412"/>
    </row>
    <row r="9" spans="2:60" ht="36.75" customHeight="1" x14ac:dyDescent="0.35">
      <c r="B9" s="413" t="s">
        <v>841</v>
      </c>
      <c r="C9" s="414" t="s">
        <v>842</v>
      </c>
      <c r="D9" s="956">
        <f>'Developer Info'!L36</f>
        <v>0</v>
      </c>
      <c r="E9" s="957"/>
      <c r="F9" s="957"/>
      <c r="G9" s="957"/>
      <c r="H9" s="957"/>
      <c r="I9" s="957"/>
      <c r="J9" s="957"/>
      <c r="K9" s="957"/>
      <c r="L9" s="958"/>
      <c r="M9" s="415"/>
      <c r="N9" s="411"/>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row>
    <row r="10" spans="2:60" ht="20.149999999999999" customHeight="1" x14ac:dyDescent="0.35">
      <c r="B10" s="413" t="s">
        <v>843</v>
      </c>
      <c r="C10" s="414" t="s">
        <v>844</v>
      </c>
      <c r="D10" s="953">
        <f>'Site Information'!F5</f>
        <v>0</v>
      </c>
      <c r="E10" s="954"/>
      <c r="F10" s="954"/>
      <c r="G10" s="954"/>
      <c r="H10" s="954"/>
      <c r="I10" s="954"/>
      <c r="J10" s="954"/>
      <c r="K10" s="954"/>
      <c r="L10" s="955"/>
      <c r="M10" s="412"/>
      <c r="N10" s="411"/>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row>
    <row r="11" spans="2:60" ht="20.149999999999999" customHeight="1" x14ac:dyDescent="0.35">
      <c r="B11" s="413" t="s">
        <v>845</v>
      </c>
      <c r="C11" s="414" t="s">
        <v>846</v>
      </c>
      <c r="D11" s="956">
        <f>'Unit Mix'!B40</f>
        <v>0</v>
      </c>
      <c r="E11" s="957"/>
      <c r="F11" s="957"/>
      <c r="G11" s="957"/>
      <c r="H11" s="957"/>
      <c r="I11" s="957"/>
      <c r="J11" s="957"/>
      <c r="K11" s="957"/>
      <c r="L11" s="958"/>
      <c r="M11" s="412"/>
      <c r="N11" s="411"/>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row>
    <row r="12" spans="2:60" x14ac:dyDescent="0.35">
      <c r="B12" s="413" t="s">
        <v>847</v>
      </c>
      <c r="C12" s="414" t="s">
        <v>271</v>
      </c>
      <c r="D12" s="956">
        <f>'Project Information'!G12</f>
        <v>0</v>
      </c>
      <c r="E12" s="957"/>
      <c r="F12" s="957"/>
      <c r="G12" s="957"/>
      <c r="H12" s="957"/>
      <c r="I12" s="957"/>
      <c r="J12" s="957"/>
      <c r="K12" s="957"/>
      <c r="L12" s="958"/>
      <c r="M12" s="412"/>
      <c r="N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row>
    <row r="13" spans="2:60" x14ac:dyDescent="0.35">
      <c r="B13" s="413" t="s">
        <v>848</v>
      </c>
      <c r="C13" s="414" t="s">
        <v>188</v>
      </c>
      <c r="D13" s="956">
        <f>'Site Information'!F14</f>
        <v>0</v>
      </c>
      <c r="E13" s="957"/>
      <c r="F13" s="957"/>
      <c r="G13" s="957"/>
      <c r="H13" s="957"/>
      <c r="I13" s="957"/>
      <c r="J13" s="957"/>
      <c r="K13" s="957"/>
      <c r="L13" s="958"/>
      <c r="M13" s="412"/>
      <c r="N13" s="411"/>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412"/>
      <c r="BE13" s="412"/>
      <c r="BF13" s="412"/>
      <c r="BG13" s="412"/>
      <c r="BH13" s="412"/>
    </row>
    <row r="14" spans="2:60" x14ac:dyDescent="0.35">
      <c r="B14" s="413" t="s">
        <v>849</v>
      </c>
      <c r="C14" s="414" t="s">
        <v>850</v>
      </c>
      <c r="D14" s="956">
        <f>'Site Information'!F7</f>
        <v>0</v>
      </c>
      <c r="E14" s="957"/>
      <c r="F14" s="957"/>
      <c r="G14" s="957"/>
      <c r="H14" s="957"/>
      <c r="I14" s="957"/>
      <c r="J14" s="957"/>
      <c r="K14" s="957"/>
      <c r="L14" s="958"/>
      <c r="M14" s="412"/>
      <c r="N14" s="411"/>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412"/>
      <c r="BE14" s="412"/>
      <c r="BF14" s="412"/>
      <c r="BG14" s="412"/>
      <c r="BH14" s="412"/>
    </row>
    <row r="15" spans="2:60" x14ac:dyDescent="0.35">
      <c r="B15" s="413" t="s">
        <v>851</v>
      </c>
      <c r="C15" s="414" t="s">
        <v>191</v>
      </c>
      <c r="D15" s="956">
        <f>'Site Information'!F17</f>
        <v>0</v>
      </c>
      <c r="E15" s="957"/>
      <c r="F15" s="957"/>
      <c r="G15" s="957"/>
      <c r="H15" s="957"/>
      <c r="I15" s="957"/>
      <c r="J15" s="957"/>
      <c r="K15" s="957"/>
      <c r="L15" s="958"/>
      <c r="M15" s="412"/>
      <c r="N15" s="411"/>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row>
    <row r="16" spans="2:60" x14ac:dyDescent="0.35">
      <c r="B16" s="413" t="s">
        <v>852</v>
      </c>
      <c r="C16" s="414" t="s">
        <v>272</v>
      </c>
      <c r="D16" s="956">
        <f>'Project Information'!G13</f>
        <v>0</v>
      </c>
      <c r="E16" s="957"/>
      <c r="F16" s="957"/>
      <c r="G16" s="957"/>
      <c r="H16" s="957"/>
      <c r="I16" s="957"/>
      <c r="J16" s="957"/>
      <c r="K16" s="957"/>
      <c r="L16" s="958"/>
      <c r="M16" s="412"/>
      <c r="N16" s="411"/>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row>
    <row r="17" spans="2:60" x14ac:dyDescent="0.35">
      <c r="B17" s="413" t="s">
        <v>853</v>
      </c>
      <c r="C17" s="414" t="s">
        <v>854</v>
      </c>
      <c r="D17" s="962">
        <f>'Project Information'!G28</f>
        <v>0</v>
      </c>
      <c r="E17" s="963"/>
      <c r="F17" s="963"/>
      <c r="G17" s="963"/>
      <c r="H17" s="963"/>
      <c r="I17" s="963"/>
      <c r="J17" s="963"/>
      <c r="K17" s="963"/>
      <c r="L17" s="964"/>
      <c r="M17" s="412"/>
      <c r="N17" s="411"/>
      <c r="P17" s="412"/>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row>
    <row r="18" spans="2:60" x14ac:dyDescent="0.35">
      <c r="B18" s="413" t="s">
        <v>855</v>
      </c>
      <c r="C18" s="414" t="s">
        <v>856</v>
      </c>
      <c r="D18" s="962">
        <f>'Project Information'!G29</f>
        <v>0</v>
      </c>
      <c r="E18" s="963"/>
      <c r="F18" s="963"/>
      <c r="G18" s="963"/>
      <c r="H18" s="963"/>
      <c r="I18" s="963"/>
      <c r="J18" s="963"/>
      <c r="K18" s="963"/>
      <c r="L18" s="964"/>
      <c r="M18" s="412"/>
      <c r="N18" s="411"/>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row>
    <row r="19" spans="2:60" x14ac:dyDescent="0.35">
      <c r="B19" s="413" t="s">
        <v>857</v>
      </c>
      <c r="C19" s="414" t="s">
        <v>858</v>
      </c>
      <c r="D19" s="956">
        <f>'Site Information'!F8</f>
        <v>0</v>
      </c>
      <c r="E19" s="957"/>
      <c r="F19" s="957"/>
      <c r="G19" s="957"/>
      <c r="H19" s="957"/>
      <c r="I19" s="957"/>
      <c r="J19" s="957"/>
      <c r="K19" s="957"/>
      <c r="L19" s="958"/>
      <c r="M19" s="412"/>
      <c r="N19" s="411"/>
      <c r="P19" s="412"/>
      <c r="Q19" s="412"/>
      <c r="R19" s="412"/>
      <c r="S19" s="412"/>
      <c r="T19" s="412"/>
      <c r="U19" s="412"/>
      <c r="V19" s="412"/>
      <c r="W19" s="412"/>
      <c r="X19" s="412"/>
      <c r="Y19" s="412"/>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row>
    <row r="20" spans="2:60" x14ac:dyDescent="0.35">
      <c r="B20" s="413" t="s">
        <v>859</v>
      </c>
      <c r="C20" s="414" t="s">
        <v>860</v>
      </c>
      <c r="D20" s="965" t="e">
        <f>('Site Information'!F8*43560)/(Uses!B5+Uses!B6+Uses!B7)</f>
        <v>#DIV/0!</v>
      </c>
      <c r="E20" s="966"/>
      <c r="F20" s="966"/>
      <c r="G20" s="966"/>
      <c r="H20" s="966"/>
      <c r="I20" s="966"/>
      <c r="J20" s="966"/>
      <c r="K20" s="966"/>
      <c r="L20" s="967"/>
      <c r="M20" s="412"/>
      <c r="P20" s="412"/>
      <c r="Q20" s="411" t="e">
        <f>('Site Information'!F8*43560)/(Uses!B5+Uses!B6+Uses!B7)</f>
        <v>#DIV/0!</v>
      </c>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row>
    <row r="21" spans="2:60" ht="20.25" customHeight="1" x14ac:dyDescent="0.35">
      <c r="B21" s="413" t="s">
        <v>861</v>
      </c>
      <c r="C21" s="414" t="s">
        <v>862</v>
      </c>
      <c r="D21" s="968">
        <f>'Site Information'!F16</f>
        <v>0</v>
      </c>
      <c r="E21" s="969"/>
      <c r="F21" s="969"/>
      <c r="G21" s="969"/>
      <c r="H21" s="969"/>
      <c r="I21" s="969"/>
      <c r="J21" s="969"/>
      <c r="K21" s="969"/>
      <c r="L21" s="970"/>
      <c r="M21" s="412"/>
      <c r="N21" s="411"/>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row>
    <row r="22" spans="2:60" x14ac:dyDescent="0.35">
      <c r="B22" s="413" t="s">
        <v>863</v>
      </c>
      <c r="C22" s="420" t="s">
        <v>864</v>
      </c>
      <c r="D22" s="971" t="e">
        <f>'Site Information'!F18</f>
        <v>#N/A</v>
      </c>
      <c r="E22" s="972"/>
      <c r="F22" s="972"/>
      <c r="G22" s="972"/>
      <c r="H22" s="972"/>
      <c r="I22" s="972"/>
      <c r="J22" s="972"/>
      <c r="K22" s="972"/>
      <c r="L22" s="973"/>
      <c r="M22" s="412"/>
      <c r="N22" s="411"/>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row>
    <row r="23" spans="2:60" ht="20.149999999999999" customHeight="1" x14ac:dyDescent="0.35">
      <c r="B23" s="413" t="s">
        <v>865</v>
      </c>
      <c r="C23" s="420" t="s">
        <v>866</v>
      </c>
      <c r="D23" s="959" t="e">
        <f>'Site Information'!F19</f>
        <v>#N/A</v>
      </c>
      <c r="E23" s="960"/>
      <c r="F23" s="960"/>
      <c r="G23" s="960"/>
      <c r="H23" s="960"/>
      <c r="I23" s="960"/>
      <c r="J23" s="960"/>
      <c r="K23" s="960"/>
      <c r="L23" s="961"/>
      <c r="M23" s="412"/>
      <c r="N23" s="411"/>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row>
    <row r="24" spans="2:60" ht="21.75" customHeight="1" x14ac:dyDescent="0.35">
      <c r="B24" s="413" t="s">
        <v>867</v>
      </c>
      <c r="C24" s="414" t="s">
        <v>868</v>
      </c>
      <c r="D24" s="600">
        <f>'Site Information'!F20</f>
        <v>0</v>
      </c>
      <c r="E24" s="601"/>
      <c r="F24" s="601"/>
      <c r="G24" s="601"/>
      <c r="H24" s="601"/>
      <c r="I24" s="601"/>
      <c r="J24" s="601"/>
      <c r="K24" s="601"/>
      <c r="L24" s="602"/>
      <c r="M24" s="412"/>
      <c r="N24" s="411"/>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row>
    <row r="25" spans="2:60" ht="21" customHeight="1" x14ac:dyDescent="0.35">
      <c r="B25" s="413" t="s">
        <v>869</v>
      </c>
      <c r="C25" s="414" t="s">
        <v>870</v>
      </c>
      <c r="D25" s="600">
        <f>COUNTIF('Site Information'!I23:I28,"&lt;=2.0")</f>
        <v>0</v>
      </c>
      <c r="E25" s="601"/>
      <c r="F25" s="601"/>
      <c r="G25" s="601"/>
      <c r="H25" s="601"/>
      <c r="I25" s="601"/>
      <c r="J25" s="601"/>
      <c r="K25" s="601"/>
      <c r="L25" s="602"/>
      <c r="M25" s="412"/>
      <c r="N25" s="411"/>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row>
    <row r="26" spans="2:60" ht="21" customHeight="1" x14ac:dyDescent="0.35">
      <c r="B26" s="413" t="s">
        <v>871</v>
      </c>
      <c r="C26" s="414" t="s">
        <v>872</v>
      </c>
      <c r="D26" s="953">
        <f>'Project Information'!G6</f>
        <v>0</v>
      </c>
      <c r="E26" s="954"/>
      <c r="F26" s="954"/>
      <c r="G26" s="954"/>
      <c r="H26" s="954"/>
      <c r="I26" s="954"/>
      <c r="J26" s="954"/>
      <c r="K26" s="954"/>
      <c r="L26" s="955"/>
      <c r="M26" s="412"/>
      <c r="N26" s="411"/>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row>
    <row r="27" spans="2:60" ht="21" customHeight="1" x14ac:dyDescent="0.35">
      <c r="B27" s="413" t="s">
        <v>873</v>
      </c>
      <c r="C27" s="414" t="s">
        <v>874</v>
      </c>
      <c r="D27" s="953">
        <f>'Project Information'!G8</f>
        <v>0</v>
      </c>
      <c r="E27" s="954"/>
      <c r="F27" s="954"/>
      <c r="G27" s="954"/>
      <c r="H27" s="954"/>
      <c r="I27" s="954"/>
      <c r="J27" s="954"/>
      <c r="K27" s="954"/>
      <c r="L27" s="955"/>
      <c r="M27" s="412"/>
      <c r="N27" s="411"/>
      <c r="P27" s="412"/>
      <c r="Q27" s="412"/>
      <c r="R27" s="412"/>
      <c r="S27" s="412"/>
      <c r="T27" s="412"/>
      <c r="U27" s="412"/>
      <c r="V27" s="412"/>
      <c r="W27" s="412"/>
      <c r="X27" s="412"/>
      <c r="Y27" s="412"/>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row>
    <row r="28" spans="2:60" ht="21" customHeight="1" x14ac:dyDescent="0.35">
      <c r="B28" s="413" t="s">
        <v>875</v>
      </c>
      <c r="C28" s="414" t="s">
        <v>876</v>
      </c>
      <c r="D28" s="953">
        <f>'Project Information'!G10</f>
        <v>0</v>
      </c>
      <c r="E28" s="954"/>
      <c r="F28" s="954"/>
      <c r="G28" s="954"/>
      <c r="H28" s="954"/>
      <c r="I28" s="954"/>
      <c r="J28" s="954"/>
      <c r="K28" s="954"/>
      <c r="L28" s="955"/>
      <c r="M28" s="412"/>
      <c r="N28" s="411"/>
      <c r="P28" s="412"/>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row>
    <row r="29" spans="2:60" ht="21" customHeight="1" x14ac:dyDescent="0.35">
      <c r="B29" s="413" t="s">
        <v>877</v>
      </c>
      <c r="C29" s="414" t="s">
        <v>878</v>
      </c>
      <c r="D29" s="956">
        <f>'Site Information'!F9</f>
        <v>0</v>
      </c>
      <c r="E29" s="957"/>
      <c r="F29" s="957"/>
      <c r="G29" s="957"/>
      <c r="H29" s="957"/>
      <c r="I29" s="957"/>
      <c r="J29" s="957"/>
      <c r="K29" s="957"/>
      <c r="L29" s="958"/>
      <c r="M29" s="412"/>
      <c r="N29" s="411"/>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row>
    <row r="30" spans="2:60" ht="21" customHeight="1" x14ac:dyDescent="0.35">
      <c r="B30" s="413" t="s">
        <v>879</v>
      </c>
      <c r="C30" s="414" t="s">
        <v>880</v>
      </c>
      <c r="D30" s="421">
        <f>'Cost Allocation Chart'!J77</f>
        <v>0</v>
      </c>
      <c r="E30" s="977"/>
      <c r="F30" s="977"/>
      <c r="G30" s="977"/>
      <c r="H30" s="977"/>
      <c r="I30" s="977"/>
      <c r="J30" s="977"/>
      <c r="K30" s="977"/>
      <c r="L30" s="978"/>
      <c r="M30" s="412"/>
      <c r="N30" s="42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row>
    <row r="31" spans="2:60" x14ac:dyDescent="0.35">
      <c r="B31" s="413" t="s">
        <v>881</v>
      </c>
      <c r="C31" s="423" t="s">
        <v>882</v>
      </c>
      <c r="D31" s="600" t="str">
        <f>IF(D12&lt;&gt;"family senior","No","Yes")</f>
        <v>No</v>
      </c>
      <c r="E31" s="601"/>
      <c r="F31" s="601"/>
      <c r="G31" s="601"/>
      <c r="H31" s="601"/>
      <c r="I31" s="601"/>
      <c r="J31" s="601"/>
      <c r="K31" s="601"/>
      <c r="L31" s="602"/>
      <c r="M31" s="412"/>
      <c r="P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row>
    <row r="32" spans="2:60" ht="20.25" customHeight="1" x14ac:dyDescent="0.35">
      <c r="B32" s="413" t="s">
        <v>883</v>
      </c>
      <c r="C32" s="424" t="s">
        <v>884</v>
      </c>
      <c r="D32" s="425">
        <f>'Project Information'!G4</f>
        <v>0</v>
      </c>
      <c r="E32" s="601"/>
      <c r="F32" s="601"/>
      <c r="G32" s="601"/>
      <c r="H32" s="601"/>
      <c r="I32" s="601"/>
      <c r="J32" s="601"/>
      <c r="K32" s="601"/>
      <c r="L32" s="602"/>
      <c r="M32" s="412"/>
      <c r="N32" s="411"/>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row>
    <row r="33" spans="2:60" x14ac:dyDescent="0.35">
      <c r="B33" s="413" t="s">
        <v>885</v>
      </c>
      <c r="C33" s="424" t="s">
        <v>886</v>
      </c>
      <c r="D33" s="425">
        <f>'Project Information'!G20</f>
        <v>0</v>
      </c>
      <c r="E33" s="601"/>
      <c r="F33" s="601"/>
      <c r="G33" s="601"/>
      <c r="H33" s="601"/>
      <c r="I33" s="601"/>
      <c r="J33" s="601"/>
      <c r="K33" s="601"/>
      <c r="L33" s="602"/>
      <c r="M33" s="412"/>
      <c r="N33" s="411"/>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row>
    <row r="34" spans="2:60" x14ac:dyDescent="0.35">
      <c r="B34" s="413" t="s">
        <v>887</v>
      </c>
      <c r="C34" s="424" t="s">
        <v>888</v>
      </c>
      <c r="D34" s="425">
        <f>'Project Information'!G15</f>
        <v>0</v>
      </c>
      <c r="E34" s="601"/>
      <c r="F34" s="601"/>
      <c r="G34" s="601"/>
      <c r="H34" s="601"/>
      <c r="I34" s="601"/>
      <c r="J34" s="601"/>
      <c r="K34" s="601"/>
      <c r="L34" s="602"/>
      <c r="M34" s="412"/>
      <c r="N34" s="411"/>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row>
    <row r="35" spans="2:60" x14ac:dyDescent="0.35">
      <c r="B35" s="413" t="s">
        <v>889</v>
      </c>
      <c r="C35" s="426" t="s">
        <v>890</v>
      </c>
      <c r="D35" s="427" t="e">
        <f>'Unit Mix'!F51</f>
        <v>#DIV/0!</v>
      </c>
      <c r="E35" s="601"/>
      <c r="F35" s="601"/>
      <c r="G35" s="601"/>
      <c r="H35" s="601"/>
      <c r="I35" s="601"/>
      <c r="J35" s="601"/>
      <c r="K35" s="601"/>
      <c r="L35" s="602"/>
      <c r="N35" s="411"/>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row>
    <row r="36" spans="2:60" x14ac:dyDescent="0.35">
      <c r="B36" s="413" t="s">
        <v>891</v>
      </c>
      <c r="C36" s="426" t="s">
        <v>892</v>
      </c>
      <c r="D36" s="427">
        <f>'Project Information'!G40</f>
        <v>0</v>
      </c>
      <c r="E36" s="601"/>
      <c r="F36" s="601"/>
      <c r="G36" s="601"/>
      <c r="H36" s="601"/>
      <c r="I36" s="601"/>
      <c r="J36" s="601"/>
      <c r="K36" s="601"/>
      <c r="L36" s="602"/>
      <c r="N36" s="411"/>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row>
    <row r="37" spans="2:60" x14ac:dyDescent="0.35">
      <c r="B37" s="413" t="s">
        <v>893</v>
      </c>
      <c r="C37" s="428" t="s">
        <v>894</v>
      </c>
      <c r="D37" s="974" t="e">
        <f>Proforma!B32</f>
        <v>#NUM!</v>
      </c>
      <c r="E37" s="975"/>
      <c r="F37" s="975"/>
      <c r="G37" s="975"/>
      <c r="H37" s="975"/>
      <c r="I37" s="975"/>
      <c r="J37" s="975"/>
      <c r="K37" s="975"/>
      <c r="L37" s="976"/>
      <c r="N37" s="411"/>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row>
    <row r="38" spans="2:60" x14ac:dyDescent="0.35">
      <c r="B38" s="413" t="s">
        <v>895</v>
      </c>
      <c r="C38" s="420" t="s">
        <v>497</v>
      </c>
      <c r="D38" s="959" t="e">
        <f>D40/D11</f>
        <v>#DIV/0!</v>
      </c>
      <c r="E38" s="960"/>
      <c r="F38" s="960"/>
      <c r="G38" s="960"/>
      <c r="H38" s="960"/>
      <c r="I38" s="960"/>
      <c r="J38" s="960"/>
      <c r="K38" s="960"/>
      <c r="L38" s="961"/>
      <c r="N38" s="411"/>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row>
    <row r="39" spans="2:60" x14ac:dyDescent="0.35">
      <c r="B39" s="413" t="s">
        <v>896</v>
      </c>
      <c r="C39" s="429" t="s">
        <v>897</v>
      </c>
      <c r="D39" s="979">
        <f>Sources!D9</f>
        <v>0</v>
      </c>
      <c r="E39" s="980"/>
      <c r="F39" s="980"/>
      <c r="G39" s="980"/>
      <c r="H39" s="980"/>
      <c r="I39" s="980"/>
      <c r="J39" s="980"/>
      <c r="K39" s="980"/>
      <c r="L39" s="981"/>
      <c r="M39" s="412"/>
      <c r="N39" s="411"/>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row>
    <row r="40" spans="2:60" x14ac:dyDescent="0.35">
      <c r="B40" s="413" t="s">
        <v>898</v>
      </c>
      <c r="C40" s="414" t="s">
        <v>566</v>
      </c>
      <c r="D40" s="982">
        <f>Uses!B77</f>
        <v>0</v>
      </c>
      <c r="E40" s="983"/>
      <c r="F40" s="983"/>
      <c r="G40" s="983"/>
      <c r="H40" s="983"/>
      <c r="I40" s="983"/>
      <c r="J40" s="983"/>
      <c r="K40" s="983"/>
      <c r="L40" s="984"/>
      <c r="M40" s="412"/>
      <c r="N40" s="411"/>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row>
    <row r="41" spans="2:60" x14ac:dyDescent="0.35">
      <c r="B41" s="413" t="s">
        <v>899</v>
      </c>
      <c r="C41" s="420" t="s">
        <v>900</v>
      </c>
      <c r="D41" s="985" t="e">
        <f>D39/D40</f>
        <v>#DIV/0!</v>
      </c>
      <c r="E41" s="986"/>
      <c r="F41" s="986"/>
      <c r="G41" s="986"/>
      <c r="H41" s="986"/>
      <c r="I41" s="986"/>
      <c r="J41" s="986"/>
      <c r="K41" s="986"/>
      <c r="L41" s="987"/>
      <c r="M41" s="412"/>
      <c r="N41" s="411" t="s">
        <v>901</v>
      </c>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c r="BG41" s="412"/>
      <c r="BH41" s="412"/>
    </row>
    <row r="42" spans="2:60" x14ac:dyDescent="0.35">
      <c r="B42" s="430"/>
      <c r="N42" s="411"/>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row>
    <row r="43" spans="2:60" s="438" customFormat="1" ht="21" customHeight="1" x14ac:dyDescent="0.4">
      <c r="B43" s="431"/>
      <c r="C43" s="992" t="s">
        <v>902</v>
      </c>
      <c r="D43" s="432" t="s">
        <v>903</v>
      </c>
      <c r="E43" s="988">
        <v>0.3</v>
      </c>
      <c r="F43" s="989"/>
      <c r="G43" s="433">
        <v>0.5</v>
      </c>
      <c r="H43" s="434">
        <v>0.6</v>
      </c>
      <c r="I43" s="434">
        <v>0.8</v>
      </c>
      <c r="J43" s="435" t="s">
        <v>904</v>
      </c>
      <c r="K43" s="990" t="s">
        <v>117</v>
      </c>
      <c r="L43" s="991"/>
      <c r="M43" s="436"/>
      <c r="N43" s="437"/>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row>
    <row r="44" spans="2:60" s="438" customFormat="1" ht="21" customHeight="1" x14ac:dyDescent="0.4">
      <c r="B44" s="431"/>
      <c r="C44" s="992"/>
      <c r="D44" s="439" t="s">
        <v>905</v>
      </c>
      <c r="E44" s="994">
        <f>'Unit Mix'!F8</f>
        <v>0</v>
      </c>
      <c r="F44" s="995"/>
      <c r="G44" s="440">
        <f>'Unit Mix'!F9</f>
        <v>0</v>
      </c>
      <c r="H44" s="440">
        <f>'Unit Mix'!F10</f>
        <v>0</v>
      </c>
      <c r="I44" s="440">
        <f>'Unit Mix'!F11</f>
        <v>0</v>
      </c>
      <c r="J44" s="440">
        <f>'Unit Mix'!M13</f>
        <v>0</v>
      </c>
      <c r="K44" s="996">
        <f t="shared" ref="K44:K49" si="0">SUM(E44:J44)</f>
        <v>0</v>
      </c>
      <c r="L44" s="997"/>
      <c r="M44" s="436"/>
      <c r="N44" s="437"/>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row>
    <row r="45" spans="2:60" ht="20.149999999999999" customHeight="1" x14ac:dyDescent="0.35">
      <c r="B45" s="430"/>
      <c r="C45" s="992"/>
      <c r="D45" s="439">
        <v>1</v>
      </c>
      <c r="E45" s="994">
        <f>'Unit Mix'!F15</f>
        <v>0</v>
      </c>
      <c r="F45" s="995"/>
      <c r="G45" s="440">
        <f>'Unit Mix'!F16</f>
        <v>0</v>
      </c>
      <c r="H45" s="440">
        <f>'Unit Mix'!F17</f>
        <v>0</v>
      </c>
      <c r="I45" s="440">
        <f>'Unit Mix'!F18</f>
        <v>0</v>
      </c>
      <c r="J45" s="440">
        <f>'Unit Mix'!M19</f>
        <v>0</v>
      </c>
      <c r="K45" s="996">
        <f t="shared" si="0"/>
        <v>0</v>
      </c>
      <c r="L45" s="997"/>
      <c r="M45" s="412"/>
      <c r="N45" s="411"/>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row>
    <row r="46" spans="2:60" ht="20.149999999999999" customHeight="1" x14ac:dyDescent="0.35">
      <c r="B46" s="430"/>
      <c r="C46" s="992"/>
      <c r="D46" s="439">
        <v>2</v>
      </c>
      <c r="E46" s="994">
        <f>'Unit Mix'!F21</f>
        <v>0</v>
      </c>
      <c r="F46" s="995"/>
      <c r="G46" s="441">
        <f>'Unit Mix'!F22</f>
        <v>0</v>
      </c>
      <c r="H46" s="441">
        <f>'Unit Mix'!F23</f>
        <v>0</v>
      </c>
      <c r="I46" s="441">
        <f>'Unit Mix'!F24</f>
        <v>0</v>
      </c>
      <c r="J46" s="441">
        <f>'Unit Mix'!M25</f>
        <v>0</v>
      </c>
      <c r="K46" s="996">
        <f t="shared" si="0"/>
        <v>0</v>
      </c>
      <c r="L46" s="997"/>
      <c r="M46" s="412"/>
      <c r="N46" s="411"/>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row>
    <row r="47" spans="2:60" ht="20.149999999999999" customHeight="1" x14ac:dyDescent="0.35">
      <c r="B47" s="430"/>
      <c r="C47" s="992"/>
      <c r="D47" s="439">
        <v>3</v>
      </c>
      <c r="E47" s="994">
        <f>'Unit Mix'!F27</f>
        <v>0</v>
      </c>
      <c r="F47" s="995"/>
      <c r="G47" s="441">
        <f>'Unit Mix'!F28</f>
        <v>0</v>
      </c>
      <c r="H47" s="441">
        <f>'Unit Mix'!F29</f>
        <v>0</v>
      </c>
      <c r="I47" s="441">
        <f>'Unit Mix'!F30</f>
        <v>0</v>
      </c>
      <c r="J47" s="441">
        <f>'Unit Mix'!M31</f>
        <v>0</v>
      </c>
      <c r="K47" s="996">
        <f t="shared" si="0"/>
        <v>0</v>
      </c>
      <c r="L47" s="997"/>
      <c r="M47" s="412"/>
      <c r="N47" s="411"/>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row>
    <row r="48" spans="2:60" ht="20.149999999999999" customHeight="1" x14ac:dyDescent="0.35">
      <c r="B48" s="430"/>
      <c r="C48" s="992"/>
      <c r="D48" s="439">
        <v>4</v>
      </c>
      <c r="E48" s="998">
        <f>'Unit Mix'!F33</f>
        <v>0</v>
      </c>
      <c r="F48" s="999"/>
      <c r="G48" s="441">
        <f>'Unit Mix'!F34</f>
        <v>0</v>
      </c>
      <c r="H48" s="441">
        <f>'Unit Mix'!F35</f>
        <v>0</v>
      </c>
      <c r="I48" s="441">
        <f>'Unit Mix'!F36</f>
        <v>0</v>
      </c>
      <c r="J48" s="441">
        <f>'Unit Mix'!M38</f>
        <v>0</v>
      </c>
      <c r="K48" s="996">
        <f t="shared" si="0"/>
        <v>0</v>
      </c>
      <c r="L48" s="997"/>
      <c r="M48" s="412"/>
      <c r="N48" s="411"/>
      <c r="O48" s="409"/>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row>
    <row r="49" spans="2:60" ht="20.149999999999999" customHeight="1" x14ac:dyDescent="0.35">
      <c r="B49" s="430"/>
      <c r="C49" s="993"/>
      <c r="D49" s="442" t="s">
        <v>906</v>
      </c>
      <c r="E49" s="1000">
        <f>SUM(E44:F48)</f>
        <v>0</v>
      </c>
      <c r="F49" s="1001"/>
      <c r="G49" s="443">
        <f>SUM(G44:G48)</f>
        <v>0</v>
      </c>
      <c r="H49" s="443">
        <f>SUM(H44:H48)</f>
        <v>0</v>
      </c>
      <c r="I49" s="443">
        <f>SUM(I44:I48)</f>
        <v>0</v>
      </c>
      <c r="J49" s="443">
        <f>SUM(J44:J48)</f>
        <v>0</v>
      </c>
      <c r="K49" s="1002">
        <f t="shared" si="0"/>
        <v>0</v>
      </c>
      <c r="L49" s="1003"/>
      <c r="N49" s="411"/>
      <c r="O49" s="409"/>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row>
    <row r="50" spans="2:60" ht="64.150000000000006" customHeight="1" x14ac:dyDescent="0.35">
      <c r="B50" s="430"/>
      <c r="C50" s="1025" t="s">
        <v>907</v>
      </c>
      <c r="D50" s="444" t="s">
        <v>206</v>
      </c>
      <c r="E50" s="1027" t="s">
        <v>908</v>
      </c>
      <c r="F50" s="1028"/>
      <c r="G50" s="445" t="s">
        <v>207</v>
      </c>
      <c r="H50" s="1027" t="s">
        <v>909</v>
      </c>
      <c r="I50" s="1028"/>
      <c r="J50" s="445" t="s">
        <v>208</v>
      </c>
      <c r="K50" s="1027" t="s">
        <v>908</v>
      </c>
      <c r="L50" s="1028"/>
      <c r="O50" s="409"/>
      <c r="Q50" s="446" t="s">
        <v>910</v>
      </c>
      <c r="R50" s="446" t="s">
        <v>911</v>
      </c>
      <c r="S50" s="446" t="s">
        <v>912</v>
      </c>
      <c r="T50" s="446" t="s">
        <v>913</v>
      </c>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row>
    <row r="51" spans="2:60" ht="48" customHeight="1" x14ac:dyDescent="0.35">
      <c r="B51" s="430" t="s">
        <v>914</v>
      </c>
      <c r="C51" s="1026"/>
      <c r="D51" s="447">
        <f>'Site Information'!F30</f>
        <v>0</v>
      </c>
      <c r="E51" s="1029">
        <f>'Site Information'!F32</f>
        <v>0</v>
      </c>
      <c r="F51" s="1031"/>
      <c r="G51" s="447">
        <f>'Site Information'!G30</f>
        <v>0</v>
      </c>
      <c r="H51" s="1029">
        <f>'Site Information'!G32</f>
        <v>0</v>
      </c>
      <c r="I51" s="1031"/>
      <c r="J51" s="447">
        <f>'Site Information'!H30</f>
        <v>0</v>
      </c>
      <c r="K51" s="1029">
        <f>'Site Information'!H32</f>
        <v>0</v>
      </c>
      <c r="L51" s="1030"/>
      <c r="O51" s="409"/>
      <c r="Q51" s="446" t="e">
        <f>VLOOKUP(E51,'Drop Downs'!AE2:AF14,2,FALSE)</f>
        <v>#N/A</v>
      </c>
      <c r="R51" s="446" t="e">
        <f>VLOOKUP(H51,'Drop Downs'!AE2:AF14,2,FALSE)</f>
        <v>#N/A</v>
      </c>
      <c r="S51" s="446" t="e">
        <f>VLOOKUP(K51,'Drop Downs'!AE2:AF14,2,FALSE)</f>
        <v>#N/A</v>
      </c>
      <c r="T51" s="446" t="e">
        <f>SUM(Q51:S51)</f>
        <v>#N/A</v>
      </c>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row>
    <row r="52" spans="2:60" s="454" customFormat="1" ht="34" customHeight="1" x14ac:dyDescent="0.35">
      <c r="B52" s="448"/>
      <c r="C52" s="449" t="s">
        <v>915</v>
      </c>
      <c r="D52" s="1004" t="s">
        <v>916</v>
      </c>
      <c r="E52" s="1005"/>
      <c r="F52" s="1005"/>
      <c r="G52" s="1005"/>
      <c r="H52" s="1005"/>
      <c r="I52" s="1005"/>
      <c r="J52" s="1005"/>
      <c r="K52" s="450"/>
      <c r="L52" s="451" t="s">
        <v>917</v>
      </c>
      <c r="M52" s="451" t="s">
        <v>918</v>
      </c>
      <c r="N52" s="452"/>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3"/>
      <c r="AZ52" s="453"/>
      <c r="BA52" s="453"/>
      <c r="BB52" s="453"/>
      <c r="BC52" s="453"/>
      <c r="BD52" s="453"/>
      <c r="BE52" s="453"/>
      <c r="BF52" s="453"/>
      <c r="BG52" s="453"/>
      <c r="BH52" s="453"/>
    </row>
    <row r="53" spans="2:60" ht="20.149999999999999" customHeight="1" x14ac:dyDescent="0.35">
      <c r="B53" s="413"/>
      <c r="C53" s="455" t="s">
        <v>919</v>
      </c>
      <c r="D53" s="1006" t="s">
        <v>920</v>
      </c>
      <c r="E53" s="1006"/>
      <c r="F53" s="1006"/>
      <c r="G53" s="1006"/>
      <c r="H53" s="1006"/>
      <c r="I53" s="1006"/>
      <c r="J53" s="1006"/>
      <c r="K53" s="1006"/>
      <c r="L53" s="456"/>
      <c r="M53" s="446" t="s">
        <v>921</v>
      </c>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row>
    <row r="54" spans="2:60" ht="20.149999999999999" customHeight="1" x14ac:dyDescent="0.35">
      <c r="B54" s="413" t="s">
        <v>922</v>
      </c>
      <c r="C54" s="455" t="s">
        <v>923</v>
      </c>
      <c r="D54" s="948" t="s">
        <v>924</v>
      </c>
      <c r="E54" s="948"/>
      <c r="F54" s="948"/>
      <c r="G54" s="948"/>
      <c r="H54" s="948"/>
      <c r="I54" s="948"/>
      <c r="J54" s="948"/>
      <c r="K54" s="948"/>
      <c r="L54" s="457" t="str">
        <f>IF(Instructions!D16='Drop Downs'!A2,"Yes","No")</f>
        <v>No</v>
      </c>
      <c r="M54" s="446" t="s">
        <v>921</v>
      </c>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c r="BG54" s="412"/>
      <c r="BH54" s="412"/>
    </row>
    <row r="55" spans="2:60" ht="20.149999999999999" customHeight="1" x14ac:dyDescent="0.35">
      <c r="B55" s="413" t="s">
        <v>925</v>
      </c>
      <c r="C55" s="455" t="s">
        <v>926</v>
      </c>
      <c r="D55" s="1012" t="s">
        <v>927</v>
      </c>
      <c r="E55" s="1012"/>
      <c r="F55" s="1012"/>
      <c r="G55" s="1012"/>
      <c r="H55" s="1012"/>
      <c r="I55" s="1012"/>
      <c r="J55" s="1012"/>
      <c r="K55" s="1012"/>
      <c r="L55" s="457" t="str">
        <f>IF('Site Information'!F4='Drop Downs'!A2,"Yes","No")</f>
        <v>No</v>
      </c>
      <c r="M55" s="446" t="s">
        <v>921</v>
      </c>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c r="BG55" s="412"/>
      <c r="BH55" s="412"/>
    </row>
    <row r="56" spans="2:60" x14ac:dyDescent="0.35">
      <c r="B56" s="413" t="s">
        <v>928</v>
      </c>
      <c r="C56" s="455" t="s">
        <v>929</v>
      </c>
      <c r="D56" s="940" t="s">
        <v>930</v>
      </c>
      <c r="E56" s="941"/>
      <c r="F56" s="941"/>
      <c r="G56" s="941"/>
      <c r="H56" s="941"/>
      <c r="I56" s="941"/>
      <c r="J56" s="941"/>
      <c r="K56" s="942"/>
      <c r="L56" s="458" t="str">
        <f>IF('Applicant Info'!E13='Drop Downs'!A3,"Yes","No")</f>
        <v>No</v>
      </c>
      <c r="M56" s="446" t="s">
        <v>921</v>
      </c>
      <c r="Q56" s="419"/>
      <c r="R56" s="412"/>
      <c r="S56" s="446"/>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c r="BG56" s="412"/>
      <c r="BH56" s="412"/>
    </row>
    <row r="57" spans="2:60" ht="31" x14ac:dyDescent="0.35">
      <c r="B57" s="413" t="s">
        <v>931</v>
      </c>
      <c r="C57" s="455" t="s">
        <v>932</v>
      </c>
      <c r="D57" s="948" t="s">
        <v>933</v>
      </c>
      <c r="E57" s="948"/>
      <c r="F57" s="948"/>
      <c r="G57" s="948"/>
      <c r="H57" s="948"/>
      <c r="I57" s="948"/>
      <c r="J57" s="948"/>
      <c r="K57" s="948"/>
      <c r="L57" s="459" t="e">
        <f>IF(D22&lt;25,"Yes","No")</f>
        <v>#N/A</v>
      </c>
      <c r="M57" s="446"/>
      <c r="Q57" s="419" t="s">
        <v>934</v>
      </c>
      <c r="R57" s="412"/>
      <c r="S57" s="446">
        <f>'Unit Mix'!L47</f>
        <v>0</v>
      </c>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row>
    <row r="58" spans="2:60" x14ac:dyDescent="0.35">
      <c r="B58" s="413" t="s">
        <v>935</v>
      </c>
      <c r="C58" s="455" t="s">
        <v>936</v>
      </c>
      <c r="D58" s="940" t="s">
        <v>937</v>
      </c>
      <c r="E58" s="941"/>
      <c r="F58" s="941"/>
      <c r="G58" s="941"/>
      <c r="H58" s="941"/>
      <c r="I58" s="941"/>
      <c r="J58" s="941"/>
      <c r="K58" s="942"/>
      <c r="L58" s="459" t="str">
        <f>IF('Site Information'!R39='Drop Downs'!A2, "Yes", "No")</f>
        <v>No</v>
      </c>
      <c r="M58" s="446" t="s">
        <v>921</v>
      </c>
      <c r="Q58" s="419"/>
      <c r="R58" s="412"/>
      <c r="S58" s="446">
        <f>'Unit Mix'!M47</f>
        <v>0</v>
      </c>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row>
    <row r="59" spans="2:60" hidden="1" x14ac:dyDescent="0.35">
      <c r="B59" s="413" t="s">
        <v>938</v>
      </c>
      <c r="C59" s="455" t="s">
        <v>939</v>
      </c>
      <c r="D59" s="948" t="s">
        <v>940</v>
      </c>
      <c r="E59" s="949"/>
      <c r="F59" s="949"/>
      <c r="G59" s="949"/>
      <c r="H59" s="949"/>
      <c r="I59" s="949"/>
      <c r="J59" s="949"/>
      <c r="K59" s="949"/>
      <c r="L59" s="459" t="str">
        <f>IF(AND(S57="yes",S58="Yes",S59="yes",S60="yes"),"Yes","No")</f>
        <v>No</v>
      </c>
      <c r="M59" s="446" t="s">
        <v>921</v>
      </c>
      <c r="Q59" s="419"/>
      <c r="R59" s="412"/>
      <c r="S59" s="446">
        <f>'Unit Mix'!N47</f>
        <v>0</v>
      </c>
      <c r="T59" s="412"/>
      <c r="U59" s="412"/>
      <c r="V59" s="412"/>
      <c r="W59" s="412"/>
      <c r="X59" s="412"/>
      <c r="Y59" s="460"/>
      <c r="Z59" s="460"/>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row>
    <row r="60" spans="2:60" ht="46.5" x14ac:dyDescent="0.35">
      <c r="B60" s="413" t="s">
        <v>941</v>
      </c>
      <c r="C60" s="455" t="s">
        <v>191</v>
      </c>
      <c r="D60" s="948" t="s">
        <v>942</v>
      </c>
      <c r="E60" s="948"/>
      <c r="F60" s="948"/>
      <c r="G60" s="948"/>
      <c r="H60" s="948"/>
      <c r="I60" s="948"/>
      <c r="J60" s="948"/>
      <c r="K60" s="948"/>
      <c r="L60" s="459" t="str">
        <f>IF(OR(D15="X",D15="C"),"Yes","No")</f>
        <v>No</v>
      </c>
      <c r="M60" s="446"/>
      <c r="Q60" s="419" t="s">
        <v>943</v>
      </c>
      <c r="R60" s="412"/>
      <c r="S60" s="446">
        <f>'Unit Mix'!O47</f>
        <v>0</v>
      </c>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row>
    <row r="61" spans="2:60" hidden="1" x14ac:dyDescent="0.35">
      <c r="B61" s="413" t="s">
        <v>944</v>
      </c>
      <c r="C61" s="455" t="s">
        <v>945</v>
      </c>
      <c r="D61" s="940" t="s">
        <v>946</v>
      </c>
      <c r="E61" s="941"/>
      <c r="F61" s="941"/>
      <c r="G61" s="941"/>
      <c r="H61" s="941"/>
      <c r="I61" s="941"/>
      <c r="J61" s="941"/>
      <c r="K61" s="942"/>
      <c r="L61" s="459" t="e">
        <f>IF(D41&gt;50.1%,"No","Yes")</f>
        <v>#DIV/0!</v>
      </c>
      <c r="M61" s="446" t="s">
        <v>921</v>
      </c>
      <c r="Q61" s="419"/>
      <c r="R61" s="412"/>
      <c r="S61" s="446"/>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row>
    <row r="62" spans="2:60" ht="31" hidden="1" x14ac:dyDescent="0.35">
      <c r="B62" s="413"/>
      <c r="C62" s="455" t="s">
        <v>947</v>
      </c>
      <c r="D62" s="948" t="s">
        <v>948</v>
      </c>
      <c r="E62" s="948"/>
      <c r="F62" s="948"/>
      <c r="G62" s="948"/>
      <c r="H62" s="948"/>
      <c r="I62" s="948"/>
      <c r="J62" s="948"/>
      <c r="K62" s="948"/>
      <c r="L62" s="459" t="e">
        <f>IF(T51=0,"Yes","No")</f>
        <v>#N/A</v>
      </c>
      <c r="M62" s="446"/>
      <c r="Q62" s="419" t="s">
        <v>949</v>
      </c>
      <c r="R62" s="412"/>
      <c r="S62" s="412"/>
      <c r="T62" s="412"/>
      <c r="U62" s="412"/>
      <c r="V62" s="412"/>
      <c r="W62" s="412"/>
      <c r="X62" s="412"/>
      <c r="Y62" s="460"/>
      <c r="Z62" s="460"/>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2"/>
      <c r="AY62" s="412"/>
      <c r="AZ62" s="412"/>
      <c r="BA62" s="412"/>
      <c r="BB62" s="412"/>
      <c r="BC62" s="412"/>
      <c r="BD62" s="412"/>
      <c r="BE62" s="412"/>
      <c r="BF62" s="412"/>
      <c r="BG62" s="412"/>
      <c r="BH62" s="412"/>
    </row>
    <row r="63" spans="2:60" ht="20.149999999999999" customHeight="1" x14ac:dyDescent="0.35">
      <c r="B63" s="413" t="s">
        <v>950</v>
      </c>
      <c r="C63" s="455" t="s">
        <v>951</v>
      </c>
      <c r="D63" s="948" t="s">
        <v>952</v>
      </c>
      <c r="E63" s="948"/>
      <c r="F63" s="948"/>
      <c r="G63" s="948"/>
      <c r="H63" s="948"/>
      <c r="I63" s="948"/>
      <c r="J63" s="948"/>
      <c r="K63" s="948"/>
      <c r="L63" s="459" t="str">
        <f>IF(K49&gt;63, "Yes","No")</f>
        <v>No</v>
      </c>
      <c r="M63" s="446"/>
      <c r="Q63" s="419"/>
      <c r="R63" s="412"/>
      <c r="S63" s="412"/>
      <c r="T63" s="412"/>
      <c r="U63" s="412"/>
      <c r="V63" s="412"/>
      <c r="W63" s="412"/>
      <c r="X63" s="412"/>
      <c r="Y63" s="460"/>
      <c r="Z63" s="460"/>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2"/>
      <c r="AY63" s="412"/>
      <c r="AZ63" s="412"/>
      <c r="BA63" s="412"/>
      <c r="BB63" s="412"/>
      <c r="BC63" s="412"/>
      <c r="BD63" s="412"/>
      <c r="BE63" s="412"/>
      <c r="BF63" s="412"/>
      <c r="BG63" s="412"/>
      <c r="BH63" s="412"/>
    </row>
    <row r="64" spans="2:60" ht="20.149999999999999" hidden="1" customHeight="1" x14ac:dyDescent="0.35">
      <c r="B64" s="413" t="s">
        <v>953</v>
      </c>
      <c r="C64" s="455" t="s">
        <v>954</v>
      </c>
      <c r="D64" s="948" t="s">
        <v>955</v>
      </c>
      <c r="E64" s="948"/>
      <c r="F64" s="948"/>
      <c r="G64" s="948"/>
      <c r="H64" s="948"/>
      <c r="I64" s="948"/>
      <c r="J64" s="948"/>
      <c r="K64" s="948"/>
      <c r="L64" s="459" t="str">
        <f>IF('Applicant Info'!E12="yes", "Yes","No")</f>
        <v>No</v>
      </c>
      <c r="M64" s="446" t="s">
        <v>921</v>
      </c>
      <c r="Q64" s="419"/>
      <c r="R64" s="412"/>
      <c r="S64" s="412"/>
      <c r="T64" s="412"/>
      <c r="U64" s="412"/>
      <c r="V64" s="412"/>
      <c r="W64" s="412"/>
      <c r="X64" s="412"/>
      <c r="Y64" s="460"/>
      <c r="Z64" s="460"/>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2"/>
      <c r="AZ64" s="412"/>
      <c r="BA64" s="412"/>
      <c r="BB64" s="412"/>
      <c r="BC64" s="412"/>
      <c r="BD64" s="412"/>
      <c r="BE64" s="412"/>
      <c r="BF64" s="412"/>
      <c r="BG64" s="412"/>
      <c r="BH64" s="412"/>
    </row>
    <row r="65" spans="2:60" ht="20.149999999999999" hidden="1" customHeight="1" x14ac:dyDescent="0.35">
      <c r="B65" s="413" t="s">
        <v>956</v>
      </c>
      <c r="C65" s="455" t="s">
        <v>954</v>
      </c>
      <c r="D65" s="948" t="s">
        <v>957</v>
      </c>
      <c r="E65" s="948"/>
      <c r="F65" s="948"/>
      <c r="G65" s="948"/>
      <c r="H65" s="948"/>
      <c r="I65" s="948"/>
      <c r="J65" s="948"/>
      <c r="K65" s="948"/>
      <c r="L65" s="459" t="str">
        <f>IF('Applicant Info'!E22="yes", "Yes","No")</f>
        <v>No</v>
      </c>
      <c r="M65" s="446" t="s">
        <v>921</v>
      </c>
      <c r="P65" s="412"/>
      <c r="Q65" s="412"/>
      <c r="R65" s="412"/>
      <c r="S65" s="412"/>
      <c r="T65" s="412"/>
      <c r="U65" s="412"/>
      <c r="V65" s="412"/>
      <c r="W65" s="412"/>
      <c r="X65" s="412"/>
      <c r="Y65" s="460"/>
      <c r="Z65" s="460"/>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2"/>
      <c r="AY65" s="412"/>
      <c r="AZ65" s="412"/>
      <c r="BA65" s="412"/>
      <c r="BB65" s="412"/>
      <c r="BC65" s="412"/>
      <c r="BD65" s="412"/>
      <c r="BE65" s="412"/>
      <c r="BF65" s="412"/>
      <c r="BG65" s="412"/>
      <c r="BH65" s="412"/>
    </row>
    <row r="66" spans="2:60" ht="20.149999999999999" hidden="1" customHeight="1" x14ac:dyDescent="0.35">
      <c r="B66" s="413" t="s">
        <v>958</v>
      </c>
      <c r="C66" s="455" t="s">
        <v>954</v>
      </c>
      <c r="D66" s="948" t="s">
        <v>959</v>
      </c>
      <c r="E66" s="948"/>
      <c r="F66" s="948"/>
      <c r="G66" s="948"/>
      <c r="H66" s="948"/>
      <c r="I66" s="948"/>
      <c r="J66" s="948"/>
      <c r="K66" s="948"/>
      <c r="L66" s="459" t="str">
        <f>IF('Applicant Info'!E34="yes", "Yes","No")</f>
        <v>No</v>
      </c>
      <c r="M66" s="446" t="s">
        <v>921</v>
      </c>
      <c r="P66" s="412"/>
      <c r="Q66" s="412"/>
      <c r="R66" s="412"/>
      <c r="S66" s="412"/>
      <c r="T66" s="412"/>
      <c r="U66" s="412"/>
      <c r="V66" s="412"/>
      <c r="W66" s="412"/>
      <c r="X66" s="412"/>
      <c r="Y66" s="460"/>
      <c r="Z66" s="460"/>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2"/>
      <c r="AY66" s="412"/>
      <c r="AZ66" s="412"/>
      <c r="BA66" s="412"/>
      <c r="BB66" s="412"/>
      <c r="BC66" s="412"/>
      <c r="BD66" s="412"/>
      <c r="BE66" s="412"/>
      <c r="BF66" s="412"/>
      <c r="BG66" s="412"/>
      <c r="BH66" s="412"/>
    </row>
    <row r="67" spans="2:60" ht="20.149999999999999" customHeight="1" x14ac:dyDescent="0.35">
      <c r="B67" s="413" t="s">
        <v>960</v>
      </c>
      <c r="C67" s="455" t="s">
        <v>961</v>
      </c>
      <c r="D67" s="940" t="s">
        <v>962</v>
      </c>
      <c r="E67" s="941"/>
      <c r="F67" s="941"/>
      <c r="G67" s="941"/>
      <c r="H67" s="941"/>
      <c r="I67" s="941"/>
      <c r="J67" s="941"/>
      <c r="K67" s="942"/>
      <c r="L67" s="459" t="str">
        <f>IF('Developer Info'!C36&gt;4, "Yes","No")</f>
        <v>No</v>
      </c>
      <c r="M67" s="446" t="s">
        <v>921</v>
      </c>
      <c r="P67" s="412"/>
      <c r="Q67" s="412"/>
      <c r="R67" s="412"/>
      <c r="S67" s="412"/>
      <c r="T67" s="412"/>
      <c r="U67" s="412"/>
      <c r="V67" s="412"/>
      <c r="W67" s="412"/>
      <c r="X67" s="412"/>
      <c r="Y67" s="460"/>
      <c r="Z67" s="460"/>
      <c r="AA67" s="412"/>
      <c r="AB67" s="412"/>
      <c r="AC67" s="412"/>
      <c r="AD67" s="412"/>
      <c r="AE67" s="412"/>
      <c r="AF67" s="412"/>
      <c r="AG67" s="412"/>
      <c r="AH67" s="412"/>
      <c r="AI67" s="412"/>
      <c r="AJ67" s="412"/>
      <c r="AK67" s="412"/>
      <c r="AL67" s="412"/>
      <c r="AM67" s="412"/>
      <c r="AN67" s="412"/>
      <c r="AO67" s="412"/>
      <c r="AP67" s="412"/>
      <c r="AQ67" s="412"/>
      <c r="AR67" s="412"/>
      <c r="AS67" s="412"/>
      <c r="AT67" s="412"/>
      <c r="AU67" s="412"/>
      <c r="AV67" s="412"/>
      <c r="AW67" s="412"/>
      <c r="AX67" s="412"/>
      <c r="AY67" s="412"/>
      <c r="AZ67" s="412"/>
      <c r="BA67" s="412"/>
      <c r="BB67" s="412"/>
      <c r="BC67" s="412"/>
      <c r="BD67" s="412"/>
      <c r="BE67" s="412"/>
      <c r="BF67" s="412"/>
      <c r="BG67" s="412"/>
      <c r="BH67" s="412"/>
    </row>
    <row r="68" spans="2:60" ht="20.149999999999999" customHeight="1" x14ac:dyDescent="0.35">
      <c r="B68" s="413" t="s">
        <v>963</v>
      </c>
      <c r="C68" s="455" t="s">
        <v>964</v>
      </c>
      <c r="D68" s="940" t="s">
        <v>965</v>
      </c>
      <c r="E68" s="941"/>
      <c r="F68" s="941"/>
      <c r="G68" s="941"/>
      <c r="H68" s="941"/>
      <c r="I68" s="941"/>
      <c r="J68" s="941"/>
      <c r="K68" s="942"/>
      <c r="L68" s="459" t="str">
        <f>IF(AND(D39&gt;999999, D39&lt;2500001), "Yes","No")</f>
        <v>No</v>
      </c>
      <c r="M68" s="446" t="s">
        <v>921</v>
      </c>
      <c r="P68" s="412"/>
      <c r="Q68" s="412"/>
      <c r="R68" s="412"/>
      <c r="S68" s="412"/>
      <c r="T68" s="412"/>
      <c r="U68" s="412"/>
      <c r="V68" s="412"/>
      <c r="W68" s="412"/>
      <c r="X68" s="412"/>
      <c r="Y68" s="460"/>
      <c r="Z68" s="460"/>
      <c r="AA68" s="412"/>
      <c r="AB68" s="412"/>
      <c r="AC68" s="412"/>
      <c r="AD68" s="412"/>
      <c r="AE68" s="412"/>
      <c r="AF68" s="412"/>
      <c r="AG68" s="412"/>
      <c r="AH68" s="412"/>
      <c r="AI68" s="412"/>
      <c r="AJ68" s="412"/>
      <c r="AK68" s="412"/>
      <c r="AL68" s="412"/>
      <c r="AM68" s="412"/>
      <c r="AN68" s="412"/>
      <c r="AO68" s="412"/>
      <c r="AP68" s="412"/>
      <c r="AQ68" s="412"/>
      <c r="AR68" s="412"/>
      <c r="AS68" s="412"/>
      <c r="AT68" s="412"/>
      <c r="AU68" s="412"/>
      <c r="AV68" s="412"/>
      <c r="AW68" s="412"/>
      <c r="AX68" s="412"/>
      <c r="AY68" s="412"/>
      <c r="AZ68" s="412"/>
      <c r="BA68" s="412"/>
      <c r="BB68" s="412"/>
      <c r="BC68" s="412"/>
      <c r="BD68" s="412"/>
      <c r="BE68" s="412"/>
      <c r="BF68" s="412"/>
      <c r="BG68" s="412"/>
      <c r="BH68" s="412"/>
    </row>
    <row r="69" spans="2:60" ht="39.75" customHeight="1" x14ac:dyDescent="0.35">
      <c r="B69" s="413" t="s">
        <v>966</v>
      </c>
      <c r="C69" s="455" t="s">
        <v>967</v>
      </c>
      <c r="D69" s="950" t="s">
        <v>100</v>
      </c>
      <c r="E69" s="951"/>
      <c r="F69" s="951"/>
      <c r="G69" s="951"/>
      <c r="H69" s="951"/>
      <c r="I69" s="951"/>
      <c r="J69" s="951"/>
      <c r="K69" s="952"/>
      <c r="L69" s="551">
        <f>'Applicant Info'!E14</f>
        <v>0</v>
      </c>
      <c r="M69" s="446" t="s">
        <v>921</v>
      </c>
      <c r="P69" s="412"/>
      <c r="Q69" s="412"/>
      <c r="R69" s="412"/>
      <c r="S69" s="412"/>
      <c r="T69" s="412"/>
      <c r="U69" s="412"/>
      <c r="V69" s="412"/>
      <c r="W69" s="412"/>
      <c r="X69" s="412"/>
      <c r="Y69" s="460"/>
      <c r="Z69" s="460"/>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2"/>
      <c r="AY69" s="412"/>
      <c r="AZ69" s="412"/>
      <c r="BA69" s="412"/>
      <c r="BB69" s="412"/>
      <c r="BC69" s="412"/>
      <c r="BD69" s="412"/>
      <c r="BE69" s="412"/>
      <c r="BF69" s="412"/>
      <c r="BG69" s="412"/>
      <c r="BH69" s="412"/>
    </row>
    <row r="70" spans="2:60" ht="20.149999999999999" customHeight="1" x14ac:dyDescent="0.35">
      <c r="B70" s="413"/>
      <c r="C70" s="455" t="s">
        <v>968</v>
      </c>
      <c r="D70" s="940" t="s">
        <v>969</v>
      </c>
      <c r="E70" s="941"/>
      <c r="F70" s="941"/>
      <c r="G70" s="941"/>
      <c r="H70" s="941"/>
      <c r="I70" s="941"/>
      <c r="J70" s="941"/>
      <c r="K70" s="942"/>
      <c r="L70" s="552"/>
      <c r="M70" s="446"/>
      <c r="P70" s="412"/>
      <c r="Q70" s="412"/>
      <c r="R70" s="412"/>
      <c r="S70" s="412"/>
      <c r="T70" s="412"/>
      <c r="U70" s="412"/>
      <c r="V70" s="412"/>
      <c r="W70" s="412"/>
      <c r="X70" s="412"/>
      <c r="Y70" s="460"/>
      <c r="Z70" s="460"/>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2"/>
      <c r="AZ70" s="412"/>
      <c r="BA70" s="412"/>
      <c r="BB70" s="412"/>
      <c r="BC70" s="412"/>
      <c r="BD70" s="412"/>
      <c r="BE70" s="412"/>
      <c r="BF70" s="412"/>
      <c r="BG70" s="412"/>
      <c r="BH70" s="412"/>
    </row>
    <row r="71" spans="2:60" ht="20.149999999999999" hidden="1" customHeight="1" x14ac:dyDescent="0.35">
      <c r="B71" s="413" t="s">
        <v>970</v>
      </c>
      <c r="C71" s="455" t="s">
        <v>971</v>
      </c>
      <c r="D71" s="940" t="s">
        <v>972</v>
      </c>
      <c r="E71" s="941"/>
      <c r="F71" s="941"/>
      <c r="G71" s="941"/>
      <c r="H71" s="941"/>
      <c r="I71" s="941"/>
      <c r="J71" s="941"/>
      <c r="K71" s="942"/>
      <c r="L71" s="459" t="str">
        <f>IF('Project Information'!G20&lt;10,"Yes","No")</f>
        <v>Yes</v>
      </c>
      <c r="M71" s="446" t="s">
        <v>921</v>
      </c>
      <c r="P71" s="412"/>
      <c r="Q71" s="412"/>
      <c r="R71" s="412"/>
      <c r="S71" s="412"/>
      <c r="T71" s="412"/>
      <c r="U71" s="412"/>
      <c r="V71" s="412"/>
      <c r="W71" s="412"/>
      <c r="X71" s="412"/>
      <c r="Y71" s="460"/>
      <c r="Z71" s="460"/>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2"/>
      <c r="AY71" s="412"/>
      <c r="AZ71" s="412"/>
      <c r="BA71" s="412"/>
      <c r="BB71" s="412"/>
      <c r="BC71" s="412"/>
      <c r="BD71" s="412"/>
      <c r="BE71" s="412"/>
      <c r="BF71" s="412"/>
      <c r="BG71" s="412"/>
      <c r="BH71" s="412"/>
    </row>
    <row r="72" spans="2:60" ht="20.149999999999999" customHeight="1" x14ac:dyDescent="0.35">
      <c r="B72" s="430"/>
      <c r="C72" s="461"/>
      <c r="D72" s="1010"/>
      <c r="E72" s="1010"/>
      <c r="F72" s="1010"/>
      <c r="G72" s="1010"/>
      <c r="H72" s="1010"/>
      <c r="I72" s="1010"/>
      <c r="J72" s="1010"/>
      <c r="K72" s="599"/>
      <c r="L72" s="462"/>
      <c r="M72" s="412"/>
      <c r="P72" s="412"/>
      <c r="Q72" s="412"/>
      <c r="R72" s="412"/>
      <c r="S72" s="412"/>
      <c r="T72" s="412"/>
      <c r="U72" s="412"/>
      <c r="V72" s="412"/>
      <c r="W72" s="412"/>
      <c r="X72" s="412"/>
      <c r="Y72" s="460"/>
      <c r="Z72" s="460"/>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412"/>
      <c r="BA72" s="412"/>
      <c r="BB72" s="412"/>
      <c r="BC72" s="412"/>
      <c r="BD72" s="412"/>
      <c r="BE72" s="412"/>
      <c r="BF72" s="412"/>
      <c r="BG72" s="412"/>
      <c r="BH72" s="412"/>
    </row>
    <row r="73" spans="2:60" ht="20.149999999999999" customHeight="1" x14ac:dyDescent="0.35">
      <c r="B73" s="430"/>
      <c r="C73" s="461"/>
      <c r="D73" s="1010"/>
      <c r="E73" s="1010"/>
      <c r="F73" s="1010"/>
      <c r="G73" s="1010"/>
      <c r="H73" s="1010"/>
      <c r="I73" s="1010"/>
      <c r="J73" s="1010"/>
      <c r="K73" s="599"/>
      <c r="L73" s="462"/>
      <c r="M73" s="412"/>
      <c r="P73" s="412"/>
      <c r="Q73" s="412"/>
      <c r="R73" s="412"/>
      <c r="S73" s="412"/>
      <c r="T73" s="412"/>
      <c r="U73" s="412"/>
      <c r="V73" s="412"/>
      <c r="W73" s="412"/>
      <c r="X73" s="412"/>
      <c r="Y73" s="460"/>
      <c r="Z73" s="460"/>
      <c r="AA73" s="412"/>
      <c r="AB73" s="412"/>
      <c r="AC73" s="412"/>
      <c r="AD73" s="412"/>
      <c r="AE73" s="412"/>
      <c r="AF73" s="412"/>
      <c r="AG73" s="412"/>
      <c r="AH73" s="412"/>
      <c r="AI73" s="412"/>
      <c r="AJ73" s="412"/>
      <c r="AK73" s="412"/>
      <c r="AL73" s="412"/>
      <c r="AM73" s="412"/>
      <c r="AN73" s="412"/>
      <c r="AO73" s="412"/>
      <c r="AP73" s="412"/>
      <c r="AQ73" s="412"/>
      <c r="AR73" s="412"/>
      <c r="AS73" s="412"/>
      <c r="AT73" s="412"/>
      <c r="AU73" s="412"/>
      <c r="AV73" s="412"/>
      <c r="AW73" s="412"/>
      <c r="AX73" s="412"/>
      <c r="AY73" s="412"/>
      <c r="AZ73" s="412"/>
      <c r="BA73" s="412"/>
      <c r="BB73" s="412"/>
      <c r="BC73" s="412"/>
      <c r="BD73" s="412"/>
      <c r="BE73" s="412"/>
      <c r="BF73" s="412"/>
      <c r="BG73" s="412"/>
      <c r="BH73" s="412"/>
    </row>
    <row r="74" spans="2:60" ht="20.149999999999999" hidden="1" customHeight="1" x14ac:dyDescent="0.35">
      <c r="B74" s="430"/>
      <c r="C74" s="461"/>
      <c r="D74" s="1010"/>
      <c r="E74" s="1010"/>
      <c r="F74" s="1010"/>
      <c r="G74" s="1010"/>
      <c r="H74" s="1010"/>
      <c r="I74" s="1010"/>
      <c r="J74" s="1010"/>
      <c r="K74" s="599"/>
      <c r="L74" s="462"/>
      <c r="M74" s="412"/>
      <c r="P74" s="412"/>
      <c r="Q74" s="412"/>
      <c r="R74" s="412"/>
      <c r="S74" s="412"/>
      <c r="T74" s="412"/>
      <c r="U74" s="412"/>
      <c r="V74" s="412"/>
      <c r="W74" s="412"/>
      <c r="X74" s="412"/>
      <c r="Y74" s="460"/>
      <c r="Z74" s="460"/>
      <c r="AA74" s="412"/>
      <c r="AB74" s="412"/>
      <c r="AC74" s="412"/>
      <c r="AD74" s="412"/>
      <c r="AE74" s="412"/>
      <c r="AF74" s="412"/>
      <c r="AG74" s="412"/>
      <c r="AH74" s="412"/>
      <c r="AI74" s="412"/>
      <c r="AJ74" s="412"/>
      <c r="AK74" s="412"/>
      <c r="AL74" s="412"/>
      <c r="AM74" s="412"/>
      <c r="AN74" s="412"/>
      <c r="AO74" s="412"/>
      <c r="AP74" s="412"/>
      <c r="AQ74" s="412"/>
      <c r="AR74" s="412"/>
      <c r="AS74" s="412"/>
      <c r="AT74" s="412"/>
      <c r="AU74" s="412"/>
      <c r="AV74" s="412"/>
      <c r="AW74" s="412"/>
      <c r="AX74" s="412"/>
      <c r="AY74" s="412"/>
      <c r="AZ74" s="412"/>
      <c r="BA74" s="412"/>
      <c r="BB74" s="412"/>
      <c r="BC74" s="412"/>
      <c r="BD74" s="412"/>
      <c r="BE74" s="412"/>
      <c r="BF74" s="412"/>
      <c r="BG74" s="412"/>
      <c r="BH74" s="412"/>
    </row>
    <row r="75" spans="2:60" ht="20.149999999999999" hidden="1" customHeight="1" x14ac:dyDescent="0.35">
      <c r="B75" s="430"/>
      <c r="C75" s="461"/>
      <c r="D75" s="1010"/>
      <c r="E75" s="1010"/>
      <c r="F75" s="1010"/>
      <c r="G75" s="1010"/>
      <c r="H75" s="1010"/>
      <c r="I75" s="1010"/>
      <c r="J75" s="1010"/>
      <c r="K75" s="599"/>
      <c r="L75" s="462"/>
      <c r="M75" s="412"/>
      <c r="P75" s="412"/>
      <c r="Q75" s="412"/>
      <c r="R75" s="412"/>
      <c r="S75" s="412"/>
      <c r="T75" s="412"/>
      <c r="U75" s="412"/>
      <c r="V75" s="412"/>
      <c r="W75" s="412"/>
      <c r="X75" s="412"/>
      <c r="Y75" s="460"/>
      <c r="Z75" s="460"/>
      <c r="AA75" s="412"/>
      <c r="AB75" s="412"/>
      <c r="AC75" s="412"/>
      <c r="AD75" s="412"/>
      <c r="AE75" s="412"/>
      <c r="AF75" s="412"/>
      <c r="AG75" s="412"/>
      <c r="AH75" s="412"/>
      <c r="AI75" s="412"/>
      <c r="AJ75" s="412"/>
      <c r="AK75" s="412"/>
      <c r="AL75" s="412"/>
      <c r="AM75" s="412"/>
      <c r="AN75" s="412"/>
      <c r="AO75" s="412"/>
      <c r="AP75" s="412"/>
      <c r="AQ75" s="412"/>
      <c r="AR75" s="412"/>
      <c r="AS75" s="412"/>
      <c r="AT75" s="412"/>
      <c r="AU75" s="412"/>
      <c r="AV75" s="412"/>
      <c r="AW75" s="412"/>
      <c r="AX75" s="412"/>
      <c r="AY75" s="412"/>
      <c r="AZ75" s="412"/>
      <c r="BA75" s="412"/>
      <c r="BB75" s="412"/>
      <c r="BC75" s="412"/>
      <c r="BD75" s="412"/>
      <c r="BE75" s="412"/>
      <c r="BF75" s="412"/>
      <c r="BG75" s="412"/>
      <c r="BH75" s="412"/>
    </row>
    <row r="76" spans="2:60" s="469" customFormat="1" ht="20.149999999999999" hidden="1" customHeight="1" x14ac:dyDescent="0.35">
      <c r="B76" s="463"/>
      <c r="C76" s="464"/>
      <c r="D76" s="465"/>
      <c r="E76" s="465"/>
      <c r="F76" s="465"/>
      <c r="G76" s="465"/>
      <c r="H76" s="465"/>
      <c r="I76" s="465"/>
      <c r="J76" s="465"/>
      <c r="K76" s="465"/>
      <c r="L76" s="466"/>
      <c r="M76" s="467"/>
      <c r="N76" s="468"/>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row>
    <row r="77" spans="2:60" s="469" customFormat="1" ht="20.149999999999999" hidden="1" customHeight="1" x14ac:dyDescent="0.35">
      <c r="B77" s="463"/>
      <c r="C77" s="464"/>
      <c r="D77" s="465"/>
      <c r="E77" s="465"/>
      <c r="F77" s="465"/>
      <c r="G77" s="465"/>
      <c r="H77" s="465"/>
      <c r="I77" s="465"/>
      <c r="J77" s="465"/>
      <c r="K77" s="465"/>
      <c r="L77" s="466"/>
      <c r="M77" s="467"/>
      <c r="N77" s="468"/>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7"/>
    </row>
    <row r="78" spans="2:60" s="469" customFormat="1" ht="20.149999999999999" hidden="1" customHeight="1" x14ac:dyDescent="0.35">
      <c r="B78" s="463"/>
      <c r="C78" s="464"/>
      <c r="D78" s="465"/>
      <c r="E78" s="465"/>
      <c r="F78" s="465"/>
      <c r="G78" s="465"/>
      <c r="H78" s="465"/>
      <c r="I78" s="465"/>
      <c r="J78" s="465"/>
      <c r="K78" s="465"/>
      <c r="L78" s="470"/>
      <c r="M78" s="467"/>
      <c r="N78" s="468"/>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row>
    <row r="79" spans="2:60" ht="34.5" hidden="1" customHeight="1" x14ac:dyDescent="0.35">
      <c r="B79" s="430"/>
      <c r="C79" s="471" t="s">
        <v>973</v>
      </c>
      <c r="D79" s="1021" t="s">
        <v>973</v>
      </c>
      <c r="E79" s="1022"/>
      <c r="F79" s="1022"/>
      <c r="G79" s="1022"/>
      <c r="H79" s="1022"/>
      <c r="I79" s="1022"/>
      <c r="J79" s="1022"/>
      <c r="K79" s="472"/>
      <c r="L79" s="473" t="s">
        <v>974</v>
      </c>
      <c r="M79" s="474" t="s">
        <v>975</v>
      </c>
      <c r="N79" s="473" t="s">
        <v>976</v>
      </c>
      <c r="O79" s="473" t="s">
        <v>977</v>
      </c>
      <c r="P79" s="412"/>
      <c r="Q79" s="412"/>
      <c r="R79" s="412"/>
      <c r="S79" s="412"/>
      <c r="T79" s="412"/>
      <c r="U79" s="412"/>
      <c r="V79" s="412"/>
      <c r="W79" s="412"/>
      <c r="X79" s="412"/>
      <c r="Y79" s="460"/>
      <c r="Z79" s="460"/>
      <c r="AA79" s="412"/>
      <c r="AB79" s="412"/>
      <c r="AC79" s="412"/>
      <c r="AD79" s="412"/>
      <c r="AE79" s="412"/>
      <c r="AF79" s="412"/>
      <c r="AG79" s="412"/>
      <c r="AH79" s="412"/>
      <c r="AI79" s="412"/>
      <c r="AJ79" s="412"/>
      <c r="AK79" s="412"/>
      <c r="AL79" s="412"/>
      <c r="AM79" s="412"/>
      <c r="AN79" s="412"/>
      <c r="AO79" s="412"/>
      <c r="AP79" s="412"/>
      <c r="AQ79" s="412"/>
      <c r="AR79" s="412"/>
      <c r="AS79" s="412"/>
      <c r="AT79" s="412"/>
      <c r="AU79" s="412"/>
      <c r="AV79" s="412"/>
      <c r="AW79" s="412"/>
      <c r="AX79" s="412"/>
      <c r="AY79" s="412"/>
      <c r="AZ79" s="412"/>
      <c r="BA79" s="412"/>
      <c r="BB79" s="412"/>
      <c r="BC79" s="412"/>
      <c r="BD79" s="412"/>
      <c r="BE79" s="412"/>
      <c r="BF79" s="412"/>
      <c r="BG79" s="412"/>
      <c r="BH79" s="412"/>
    </row>
    <row r="80" spans="2:60" ht="84.75" hidden="1" customHeight="1" x14ac:dyDescent="0.35">
      <c r="B80" s="413" t="s">
        <v>978</v>
      </c>
      <c r="C80" s="475" t="s">
        <v>979</v>
      </c>
      <c r="D80" s="1023" t="s">
        <v>980</v>
      </c>
      <c r="E80" s="1024"/>
      <c r="F80" s="1024"/>
      <c r="G80" s="1024"/>
      <c r="H80" s="1024"/>
      <c r="I80" s="1024"/>
      <c r="J80" s="1024"/>
      <c r="K80" s="1024"/>
      <c r="L80" s="1019">
        <v>8</v>
      </c>
      <c r="M80" s="476">
        <f>IF('Applicant Info'!E27="Non profit", 2,0)</f>
        <v>0</v>
      </c>
      <c r="N80" s="477" t="s">
        <v>981</v>
      </c>
      <c r="O80" s="478" t="s">
        <v>982</v>
      </c>
      <c r="P80" s="412"/>
      <c r="Q80" s="446">
        <v>5</v>
      </c>
      <c r="R80" s="446">
        <v>10</v>
      </c>
      <c r="S80" s="446">
        <f>IF(AND(D6&gt;=Q80,D6&lt;=R80), 1,0)</f>
        <v>0</v>
      </c>
      <c r="T80" s="412"/>
      <c r="U80" s="412"/>
      <c r="V80" s="412"/>
      <c r="W80" s="412"/>
      <c r="X80" s="412"/>
      <c r="Y80" s="460"/>
      <c r="Z80" s="460"/>
      <c r="AA80" s="412"/>
      <c r="AB80" s="412"/>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2"/>
      <c r="AY80" s="412"/>
      <c r="AZ80" s="412"/>
      <c r="BA80" s="412"/>
      <c r="BB80" s="412"/>
      <c r="BC80" s="412"/>
      <c r="BD80" s="412"/>
      <c r="BE80" s="412"/>
      <c r="BF80" s="412"/>
      <c r="BG80" s="412"/>
      <c r="BH80" s="412"/>
    </row>
    <row r="81" spans="2:60" ht="46.5" hidden="1" x14ac:dyDescent="0.35">
      <c r="B81" s="413" t="s">
        <v>983</v>
      </c>
      <c r="C81" s="475" t="s">
        <v>979</v>
      </c>
      <c r="D81" s="1011" t="s">
        <v>984</v>
      </c>
      <c r="E81" s="1011"/>
      <c r="F81" s="1011"/>
      <c r="G81" s="1011"/>
      <c r="H81" s="1011"/>
      <c r="I81" s="1011"/>
      <c r="J81" s="1011"/>
      <c r="K81" s="1011"/>
      <c r="L81" s="1020"/>
      <c r="M81" s="476">
        <f>S83</f>
        <v>0</v>
      </c>
      <c r="N81" s="477" t="s">
        <v>985</v>
      </c>
      <c r="O81" s="478" t="s">
        <v>986</v>
      </c>
      <c r="P81" s="412"/>
      <c r="Q81" s="446">
        <v>10</v>
      </c>
      <c r="R81" s="446">
        <v>15</v>
      </c>
      <c r="S81" s="446">
        <f>IF(AND(D6&gt;=Q81,D6&lt;=R81), 2,0)</f>
        <v>0</v>
      </c>
      <c r="T81" s="412"/>
      <c r="U81" s="412"/>
      <c r="V81" s="412"/>
      <c r="W81" s="412"/>
      <c r="X81" s="412"/>
      <c r="Y81" s="460"/>
      <c r="Z81" s="460"/>
      <c r="AA81" s="412"/>
      <c r="AB81" s="41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2"/>
      <c r="AY81" s="412"/>
      <c r="AZ81" s="412"/>
      <c r="BA81" s="412"/>
      <c r="BB81" s="412"/>
      <c r="BC81" s="412"/>
      <c r="BD81" s="412"/>
      <c r="BE81" s="412"/>
      <c r="BF81" s="412"/>
      <c r="BG81" s="412"/>
      <c r="BH81" s="412"/>
    </row>
    <row r="82" spans="2:60" ht="46.5" hidden="1" x14ac:dyDescent="0.35">
      <c r="B82" s="413" t="s">
        <v>987</v>
      </c>
      <c r="C82" s="475" t="s">
        <v>979</v>
      </c>
      <c r="D82" s="1011" t="s">
        <v>988</v>
      </c>
      <c r="E82" s="1011"/>
      <c r="F82" s="1011"/>
      <c r="G82" s="1011"/>
      <c r="H82" s="1011"/>
      <c r="I82" s="1011"/>
      <c r="J82" s="1011"/>
      <c r="K82" s="1011"/>
      <c r="L82" s="1020"/>
      <c r="M82" s="476">
        <f>IF('Developer Info'!L36&gt;4, 3,0)</f>
        <v>0</v>
      </c>
      <c r="N82" s="477" t="s">
        <v>989</v>
      </c>
      <c r="O82" s="478" t="s">
        <v>990</v>
      </c>
      <c r="P82" s="412"/>
      <c r="Q82" s="446">
        <v>15</v>
      </c>
      <c r="R82" s="446"/>
      <c r="S82" s="446">
        <f>IF(D6&gt;Q82, 3,0)</f>
        <v>0</v>
      </c>
      <c r="T82" s="412"/>
      <c r="U82" s="412"/>
      <c r="V82" s="412"/>
      <c r="W82" s="412"/>
      <c r="X82" s="412"/>
      <c r="Y82" s="460"/>
      <c r="Z82" s="460"/>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H82" s="412"/>
    </row>
    <row r="83" spans="2:60" ht="31" hidden="1" x14ac:dyDescent="0.35">
      <c r="B83" s="413" t="s">
        <v>991</v>
      </c>
      <c r="C83" s="479" t="s">
        <v>992</v>
      </c>
      <c r="D83" s="1007" t="s">
        <v>993</v>
      </c>
      <c r="E83" s="1007"/>
      <c r="F83" s="1007"/>
      <c r="G83" s="1007"/>
      <c r="H83" s="1007"/>
      <c r="I83" s="1007"/>
      <c r="J83" s="1007"/>
      <c r="K83" s="1007"/>
      <c r="L83" s="1008">
        <v>12</v>
      </c>
      <c r="M83" s="480" t="e">
        <f>VLOOKUP(D13,'Drop Downs'!I2:J12,2)</f>
        <v>#N/A</v>
      </c>
      <c r="N83" s="481" t="s">
        <v>994</v>
      </c>
      <c r="O83" s="482" t="s">
        <v>995</v>
      </c>
      <c r="P83" s="412"/>
      <c r="Q83" s="446"/>
      <c r="R83" s="446"/>
      <c r="S83" s="446">
        <f>SUM(S80:S82)</f>
        <v>0</v>
      </c>
      <c r="T83" s="412"/>
      <c r="W83" s="412"/>
      <c r="X83" s="412"/>
      <c r="Y83" s="460"/>
      <c r="Z83" s="460"/>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2"/>
      <c r="AY83" s="412"/>
      <c r="AZ83" s="412"/>
      <c r="BA83" s="412"/>
      <c r="BB83" s="412"/>
      <c r="BC83" s="412"/>
      <c r="BD83" s="412"/>
      <c r="BE83" s="412"/>
      <c r="BF83" s="412"/>
      <c r="BG83" s="412"/>
      <c r="BH83" s="412"/>
    </row>
    <row r="84" spans="2:60" ht="31" hidden="1" x14ac:dyDescent="0.35">
      <c r="B84" s="413" t="s">
        <v>996</v>
      </c>
      <c r="C84" s="479" t="s">
        <v>992</v>
      </c>
      <c r="D84" s="1007" t="s">
        <v>997</v>
      </c>
      <c r="E84" s="1007"/>
      <c r="F84" s="1007"/>
      <c r="G84" s="1007"/>
      <c r="H84" s="1007"/>
      <c r="I84" s="1007"/>
      <c r="J84" s="1007"/>
      <c r="K84" s="1007"/>
      <c r="L84" s="1008"/>
      <c r="M84" s="480" t="e">
        <f>VLOOKUP(D21,'Drop Downs'!F2:G11,2)</f>
        <v>#N/A</v>
      </c>
      <c r="N84" s="481" t="s">
        <v>998</v>
      </c>
      <c r="O84" s="482" t="s">
        <v>999</v>
      </c>
      <c r="P84" s="412"/>
      <c r="Q84" s="412"/>
      <c r="R84" s="412"/>
      <c r="S84" s="412"/>
      <c r="T84" s="412"/>
      <c r="W84" s="412"/>
      <c r="X84" s="412"/>
      <c r="Y84" s="460"/>
      <c r="Z84" s="460"/>
      <c r="AA84" s="412"/>
      <c r="AB84" s="412"/>
      <c r="AC84" s="412"/>
      <c r="AD84" s="412"/>
      <c r="AE84" s="412"/>
      <c r="AF84" s="412"/>
      <c r="AG84" s="412"/>
      <c r="AH84" s="412"/>
      <c r="AI84" s="412"/>
      <c r="AJ84" s="412"/>
      <c r="AK84" s="412"/>
      <c r="AL84" s="412"/>
      <c r="AM84" s="412"/>
      <c r="AN84" s="412"/>
      <c r="AO84" s="412"/>
      <c r="AP84" s="412"/>
      <c r="AQ84" s="412"/>
      <c r="AR84" s="412"/>
      <c r="AS84" s="412"/>
      <c r="AT84" s="412"/>
      <c r="AU84" s="412"/>
      <c r="AV84" s="412"/>
      <c r="AW84" s="412"/>
      <c r="AX84" s="412"/>
      <c r="AY84" s="412"/>
      <c r="AZ84" s="412"/>
      <c r="BA84" s="412"/>
      <c r="BB84" s="412"/>
      <c r="BC84" s="412"/>
      <c r="BD84" s="412"/>
      <c r="BE84" s="412"/>
      <c r="BF84" s="412"/>
      <c r="BG84" s="412"/>
      <c r="BH84" s="412"/>
    </row>
    <row r="85" spans="2:60" ht="51.75" hidden="1" customHeight="1" x14ac:dyDescent="0.35">
      <c r="B85" s="413" t="s">
        <v>1000</v>
      </c>
      <c r="C85" s="479" t="s">
        <v>992</v>
      </c>
      <c r="D85" s="1007" t="s">
        <v>1001</v>
      </c>
      <c r="E85" s="1007"/>
      <c r="F85" s="1007"/>
      <c r="G85" s="1007"/>
      <c r="H85" s="1007"/>
      <c r="I85" s="1007"/>
      <c r="J85" s="1007"/>
      <c r="K85" s="1007"/>
      <c r="L85" s="1009"/>
      <c r="M85" s="480" t="e">
        <f>S87</f>
        <v>#N/A</v>
      </c>
      <c r="N85" s="481" t="s">
        <v>1002</v>
      </c>
      <c r="O85" s="482" t="s">
        <v>1003</v>
      </c>
      <c r="P85" s="412"/>
      <c r="Q85" s="483">
        <v>0.25</v>
      </c>
      <c r="R85" s="483">
        <v>0.2</v>
      </c>
      <c r="S85" s="446" t="e">
        <f>IF(AND(D22&gt;=Q85,D22&lt;=R85), 1,0)</f>
        <v>#N/A</v>
      </c>
      <c r="T85" s="412"/>
      <c r="U85" s="412"/>
      <c r="V85" s="412"/>
      <c r="W85" s="412"/>
      <c r="X85" s="412"/>
      <c r="Y85" s="460"/>
      <c r="Z85" s="460"/>
      <c r="AA85" s="412"/>
      <c r="AB85" s="412"/>
      <c r="AC85" s="412"/>
      <c r="AD85" s="412"/>
      <c r="AE85" s="412"/>
      <c r="AF85" s="412"/>
      <c r="AG85" s="412"/>
      <c r="AH85" s="412"/>
      <c r="AI85" s="412"/>
      <c r="AJ85" s="412"/>
      <c r="AK85" s="412"/>
      <c r="AL85" s="412"/>
      <c r="AM85" s="412"/>
      <c r="AN85" s="412"/>
      <c r="AO85" s="412"/>
      <c r="AP85" s="412"/>
      <c r="AQ85" s="412"/>
      <c r="AR85" s="412"/>
      <c r="AS85" s="412"/>
      <c r="AT85" s="412"/>
      <c r="AU85" s="412"/>
      <c r="AV85" s="412"/>
      <c r="AW85" s="412"/>
      <c r="AX85" s="412"/>
      <c r="AY85" s="412"/>
      <c r="AZ85" s="412"/>
      <c r="BA85" s="412"/>
      <c r="BB85" s="412"/>
      <c r="BC85" s="412"/>
      <c r="BD85" s="412"/>
      <c r="BE85" s="412"/>
      <c r="BF85" s="412"/>
      <c r="BG85" s="412"/>
      <c r="BH85" s="412"/>
    </row>
    <row r="86" spans="2:60" ht="57" hidden="1" customHeight="1" x14ac:dyDescent="0.35">
      <c r="B86" s="413" t="s">
        <v>1004</v>
      </c>
      <c r="C86" s="479" t="s">
        <v>992</v>
      </c>
      <c r="D86" s="1018" t="s">
        <v>1005</v>
      </c>
      <c r="E86" s="1018"/>
      <c r="F86" s="1018"/>
      <c r="G86" s="1018"/>
      <c r="H86" s="1018"/>
      <c r="I86" s="1018"/>
      <c r="J86" s="1018"/>
      <c r="K86" s="1018"/>
      <c r="L86" s="1009"/>
      <c r="M86" s="480">
        <f>IF(D24="yes", 3, 0)</f>
        <v>0</v>
      </c>
      <c r="N86" s="481" t="s">
        <v>1006</v>
      </c>
      <c r="O86" s="482" t="s">
        <v>1007</v>
      </c>
      <c r="P86" s="412"/>
      <c r="Q86" s="484">
        <v>0.19989999999999999</v>
      </c>
      <c r="R86" s="483">
        <v>1E-3</v>
      </c>
      <c r="S86" s="446" t="e">
        <f>IF(AND(D22&gt;=Q86,D22&lt;=R86),2,0)</f>
        <v>#N/A</v>
      </c>
      <c r="T86" s="412"/>
      <c r="U86" s="412"/>
      <c r="V86" s="412"/>
      <c r="W86" s="412"/>
      <c r="X86" s="412"/>
      <c r="Y86" s="460"/>
      <c r="Z86" s="460"/>
      <c r="AA86" s="412"/>
      <c r="AB86" s="412"/>
      <c r="AC86" s="412"/>
      <c r="AD86" s="412"/>
      <c r="AE86" s="412"/>
      <c r="AF86" s="412"/>
      <c r="AG86" s="412"/>
      <c r="AH86" s="412"/>
      <c r="AI86" s="412"/>
      <c r="AJ86" s="412"/>
      <c r="AK86" s="412"/>
      <c r="AL86" s="412"/>
      <c r="AM86" s="412"/>
      <c r="AN86" s="412"/>
      <c r="AO86" s="412"/>
      <c r="AP86" s="412"/>
      <c r="AQ86" s="412"/>
      <c r="AR86" s="412"/>
      <c r="AS86" s="412"/>
      <c r="AT86" s="412"/>
      <c r="AU86" s="412"/>
      <c r="AV86" s="412"/>
      <c r="AW86" s="412"/>
      <c r="AX86" s="412"/>
      <c r="AY86" s="412"/>
      <c r="AZ86" s="412"/>
      <c r="BA86" s="412"/>
      <c r="BB86" s="412"/>
      <c r="BC86" s="412"/>
      <c r="BD86" s="412"/>
      <c r="BE86" s="412"/>
      <c r="BF86" s="412"/>
      <c r="BG86" s="412"/>
      <c r="BH86" s="412"/>
    </row>
    <row r="87" spans="2:60" ht="31" hidden="1" x14ac:dyDescent="0.35">
      <c r="B87" s="413" t="s">
        <v>1008</v>
      </c>
      <c r="C87" s="479" t="s">
        <v>992</v>
      </c>
      <c r="D87" s="1018" t="s">
        <v>1009</v>
      </c>
      <c r="E87" s="1018"/>
      <c r="F87" s="1018"/>
      <c r="G87" s="1018"/>
      <c r="H87" s="1018"/>
      <c r="I87" s="1018"/>
      <c r="J87" s="1018"/>
      <c r="K87" s="1018"/>
      <c r="L87" s="1009"/>
      <c r="M87" s="480">
        <f>D25</f>
        <v>0</v>
      </c>
      <c r="N87" s="481" t="s">
        <v>1010</v>
      </c>
      <c r="O87" s="482" t="s">
        <v>1011</v>
      </c>
      <c r="P87" s="412"/>
      <c r="Q87" s="446"/>
      <c r="R87" s="446"/>
      <c r="S87" s="446" t="e">
        <f>S85+S86</f>
        <v>#N/A</v>
      </c>
      <c r="T87" s="412"/>
      <c r="U87" s="460"/>
      <c r="V87" s="460"/>
      <c r="W87" s="412"/>
      <c r="X87" s="412"/>
      <c r="Y87" s="412"/>
      <c r="Z87" s="412"/>
      <c r="AA87" s="412"/>
      <c r="AB87" s="412"/>
      <c r="AC87" s="412"/>
      <c r="AD87" s="412"/>
      <c r="AE87" s="412"/>
      <c r="AF87" s="412"/>
      <c r="AG87" s="412"/>
      <c r="AH87" s="412"/>
      <c r="AI87" s="412"/>
      <c r="AJ87" s="412"/>
      <c r="AK87" s="412"/>
      <c r="AL87" s="412"/>
      <c r="AM87" s="412"/>
      <c r="AN87" s="412"/>
      <c r="AO87" s="412"/>
      <c r="AP87" s="412"/>
      <c r="AQ87" s="412"/>
      <c r="AR87" s="412"/>
      <c r="AS87" s="412"/>
      <c r="AT87" s="412"/>
      <c r="AU87" s="412"/>
      <c r="AV87" s="412"/>
      <c r="AW87" s="412"/>
      <c r="AX87" s="412"/>
      <c r="AY87" s="412"/>
      <c r="AZ87" s="412"/>
      <c r="BA87" s="412"/>
      <c r="BB87" s="412"/>
      <c r="BC87" s="412"/>
      <c r="BD87" s="412"/>
    </row>
    <row r="88" spans="2:60" ht="31" hidden="1" x14ac:dyDescent="0.35">
      <c r="B88" s="413" t="s">
        <v>1012</v>
      </c>
      <c r="C88" s="485" t="s">
        <v>1013</v>
      </c>
      <c r="D88" s="943" t="s">
        <v>1014</v>
      </c>
      <c r="E88" s="944"/>
      <c r="F88" s="944"/>
      <c r="G88" s="944"/>
      <c r="H88" s="944"/>
      <c r="I88" s="944"/>
      <c r="J88" s="944"/>
      <c r="K88" s="945"/>
      <c r="L88" s="946">
        <v>10</v>
      </c>
      <c r="M88" s="486">
        <f>IF(D26="yes", 3, 0)</f>
        <v>0</v>
      </c>
      <c r="N88" s="487" t="s">
        <v>1015</v>
      </c>
      <c r="O88" s="488" t="s">
        <v>1016</v>
      </c>
      <c r="P88" s="412"/>
      <c r="Q88" s="412"/>
      <c r="R88" s="412"/>
      <c r="S88" s="412"/>
      <c r="T88" s="412"/>
      <c r="U88" s="460"/>
      <c r="V88" s="460"/>
      <c r="W88" s="412"/>
      <c r="X88" s="412"/>
      <c r="Y88" s="412"/>
      <c r="Z88" s="412"/>
      <c r="AA88" s="412"/>
      <c r="AB88" s="412"/>
      <c r="AC88" s="412"/>
      <c r="AD88" s="412"/>
      <c r="AE88" s="412"/>
      <c r="AF88" s="412"/>
      <c r="AG88" s="412"/>
      <c r="AH88" s="412"/>
      <c r="AI88" s="412"/>
      <c r="AJ88" s="412"/>
      <c r="AK88" s="412"/>
      <c r="AL88" s="412"/>
      <c r="AM88" s="412"/>
      <c r="AN88" s="412"/>
      <c r="AO88" s="412"/>
      <c r="AP88" s="412"/>
      <c r="AQ88" s="412"/>
      <c r="AR88" s="412"/>
      <c r="AS88" s="412"/>
      <c r="AT88" s="412"/>
      <c r="AU88" s="412"/>
      <c r="AV88" s="412"/>
      <c r="AW88" s="412"/>
      <c r="AX88" s="412"/>
      <c r="AY88" s="412"/>
      <c r="AZ88" s="412"/>
      <c r="BA88" s="412"/>
      <c r="BB88" s="412"/>
      <c r="BC88" s="412"/>
      <c r="BD88" s="412"/>
    </row>
    <row r="89" spans="2:60" ht="31" hidden="1" x14ac:dyDescent="0.35">
      <c r="B89" s="413" t="s">
        <v>1017</v>
      </c>
      <c r="C89" s="485" t="s">
        <v>1013</v>
      </c>
      <c r="D89" s="943" t="s">
        <v>1018</v>
      </c>
      <c r="E89" s="944"/>
      <c r="F89" s="944"/>
      <c r="G89" s="944"/>
      <c r="H89" s="944"/>
      <c r="I89" s="944"/>
      <c r="J89" s="944"/>
      <c r="K89" s="945"/>
      <c r="L89" s="947"/>
      <c r="M89" s="486">
        <f>IF(D27="yes", 2, 0)</f>
        <v>0</v>
      </c>
      <c r="N89" s="487" t="s">
        <v>1019</v>
      </c>
      <c r="O89" s="488" t="s">
        <v>1020</v>
      </c>
      <c r="P89" s="412"/>
      <c r="Q89" s="412"/>
      <c r="R89" s="412"/>
      <c r="S89" s="412"/>
      <c r="T89" s="412"/>
      <c r="U89" s="460"/>
      <c r="V89" s="460"/>
      <c r="W89" s="412"/>
      <c r="X89" s="412"/>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412"/>
      <c r="BA89" s="412"/>
      <c r="BB89" s="412"/>
      <c r="BC89" s="412"/>
      <c r="BD89" s="412"/>
    </row>
    <row r="90" spans="2:60" ht="31" hidden="1" x14ac:dyDescent="0.35">
      <c r="B90" s="413" t="s">
        <v>1021</v>
      </c>
      <c r="C90" s="485" t="s">
        <v>1013</v>
      </c>
      <c r="D90" s="943" t="s">
        <v>1022</v>
      </c>
      <c r="E90" s="944"/>
      <c r="F90" s="944"/>
      <c r="G90" s="944"/>
      <c r="H90" s="944"/>
      <c r="I90" s="944"/>
      <c r="J90" s="944"/>
      <c r="K90" s="945"/>
      <c r="L90" s="947"/>
      <c r="M90" s="486">
        <f>IF(D28="yes", 1, 0)</f>
        <v>0</v>
      </c>
      <c r="N90" s="487" t="s">
        <v>1023</v>
      </c>
      <c r="O90" s="488" t="s">
        <v>1024</v>
      </c>
      <c r="P90" s="412"/>
      <c r="Q90" s="412"/>
      <c r="R90" s="412"/>
      <c r="S90" s="412"/>
      <c r="T90" s="412"/>
      <c r="U90" s="460"/>
      <c r="V90" s="460"/>
      <c r="W90" s="412"/>
      <c r="X90" s="412"/>
      <c r="Y90" s="412"/>
      <c r="Z90" s="412"/>
      <c r="AA90" s="412"/>
      <c r="AB90" s="412"/>
      <c r="AC90" s="412"/>
      <c r="AD90" s="412"/>
      <c r="AE90" s="412"/>
      <c r="AF90" s="412"/>
      <c r="AG90" s="412"/>
      <c r="AH90" s="412"/>
      <c r="AI90" s="412"/>
      <c r="AJ90" s="412"/>
      <c r="AK90" s="412"/>
      <c r="AL90" s="412"/>
      <c r="AM90" s="412"/>
      <c r="AN90" s="412"/>
      <c r="AO90" s="412"/>
      <c r="AP90" s="412"/>
      <c r="AQ90" s="412"/>
      <c r="AR90" s="412"/>
      <c r="AS90" s="412"/>
      <c r="AT90" s="412"/>
      <c r="AU90" s="412"/>
      <c r="AV90" s="412"/>
      <c r="AW90" s="412"/>
      <c r="AX90" s="412"/>
      <c r="AY90" s="412"/>
      <c r="AZ90" s="412"/>
      <c r="BA90" s="412"/>
      <c r="BB90" s="412"/>
      <c r="BC90" s="412"/>
      <c r="BD90" s="412"/>
    </row>
    <row r="91" spans="2:60" ht="31" hidden="1" x14ac:dyDescent="0.35">
      <c r="B91" s="413" t="s">
        <v>1021</v>
      </c>
      <c r="C91" s="485" t="s">
        <v>1013</v>
      </c>
      <c r="D91" s="943" t="s">
        <v>1025</v>
      </c>
      <c r="E91" s="944"/>
      <c r="F91" s="944"/>
      <c r="G91" s="944"/>
      <c r="H91" s="944"/>
      <c r="I91" s="944"/>
      <c r="J91" s="944"/>
      <c r="K91" s="945"/>
      <c r="L91" s="947"/>
      <c r="M91" s="486">
        <f>IF(D29="yes", 2, 0)</f>
        <v>0</v>
      </c>
      <c r="N91" s="487" t="s">
        <v>1026</v>
      </c>
      <c r="O91" s="488" t="s">
        <v>1027</v>
      </c>
      <c r="P91" s="412"/>
      <c r="Q91" s="412"/>
      <c r="R91" s="412"/>
      <c r="S91" s="412"/>
      <c r="T91" s="412"/>
      <c r="U91" s="460"/>
      <c r="V91" s="460"/>
      <c r="W91" s="412"/>
      <c r="X91" s="412"/>
      <c r="Y91" s="412"/>
      <c r="Z91" s="412"/>
      <c r="AA91" s="412"/>
      <c r="AB91" s="412"/>
      <c r="AC91" s="412"/>
      <c r="AD91" s="412"/>
      <c r="AE91" s="412"/>
      <c r="AF91" s="412"/>
      <c r="AG91" s="412"/>
      <c r="AH91" s="412"/>
      <c r="AI91" s="412"/>
      <c r="AJ91" s="412"/>
      <c r="AK91" s="412"/>
      <c r="AL91" s="412"/>
      <c r="AM91" s="412"/>
      <c r="AN91" s="412"/>
      <c r="AO91" s="412"/>
      <c r="AP91" s="412"/>
      <c r="AQ91" s="412"/>
      <c r="AR91" s="412"/>
      <c r="AS91" s="412"/>
      <c r="AT91" s="412"/>
      <c r="AU91" s="412"/>
      <c r="AV91" s="412"/>
      <c r="AW91" s="412"/>
      <c r="AX91" s="412"/>
      <c r="AY91" s="412"/>
      <c r="AZ91" s="412"/>
      <c r="BA91" s="412"/>
      <c r="BB91" s="412"/>
      <c r="BC91" s="412"/>
      <c r="BD91" s="412"/>
    </row>
    <row r="92" spans="2:60" ht="31" hidden="1" x14ac:dyDescent="0.35">
      <c r="B92" s="413" t="s">
        <v>1021</v>
      </c>
      <c r="C92" s="485" t="s">
        <v>1013</v>
      </c>
      <c r="D92" s="943" t="s">
        <v>1028</v>
      </c>
      <c r="E92" s="944"/>
      <c r="F92" s="944"/>
      <c r="G92" s="944"/>
      <c r="H92" s="944"/>
      <c r="I92" s="944"/>
      <c r="J92" s="944"/>
      <c r="K92" s="945"/>
      <c r="L92" s="947"/>
      <c r="M92" s="486">
        <f>IF(D30&gt;250000,2,0)</f>
        <v>0</v>
      </c>
      <c r="N92" s="487" t="s">
        <v>1029</v>
      </c>
      <c r="O92" s="488" t="s">
        <v>1030</v>
      </c>
      <c r="P92" s="412"/>
      <c r="Q92" s="412"/>
      <c r="R92" s="412"/>
      <c r="S92" s="412"/>
      <c r="T92" s="412"/>
      <c r="U92" s="489"/>
      <c r="V92" s="490">
        <f>D32</f>
        <v>0</v>
      </c>
      <c r="W92" s="412"/>
      <c r="X92" s="412"/>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2"/>
      <c r="AY92" s="412"/>
      <c r="AZ92" s="412"/>
      <c r="BA92" s="412"/>
      <c r="BB92" s="412"/>
      <c r="BC92" s="412"/>
      <c r="BD92" s="412"/>
    </row>
    <row r="93" spans="2:60" ht="45.75" hidden="1" customHeight="1" x14ac:dyDescent="0.35">
      <c r="B93" s="413" t="s">
        <v>1031</v>
      </c>
      <c r="C93" s="491" t="s">
        <v>262</v>
      </c>
      <c r="D93" s="1017" t="s">
        <v>1032</v>
      </c>
      <c r="E93" s="1017"/>
      <c r="F93" s="1017"/>
      <c r="G93" s="1017"/>
      <c r="H93" s="1017"/>
      <c r="I93" s="1017"/>
      <c r="J93" s="1017"/>
      <c r="K93" s="1017"/>
      <c r="L93" s="1016">
        <v>12</v>
      </c>
      <c r="M93" s="492" t="e">
        <f>VLOOKUP(D12,'Drop Downs'!V2:W9,2)</f>
        <v>#N/A</v>
      </c>
      <c r="N93" s="493" t="s">
        <v>1033</v>
      </c>
      <c r="O93" s="494" t="s">
        <v>1034</v>
      </c>
      <c r="P93" s="495"/>
      <c r="R93" s="412"/>
      <c r="S93" s="412"/>
      <c r="T93" s="412"/>
      <c r="U93" s="496" t="s">
        <v>1035</v>
      </c>
      <c r="V93" s="497">
        <v>0</v>
      </c>
      <c r="W93" s="412"/>
      <c r="X93" s="412"/>
      <c r="Y93" s="412"/>
      <c r="Z93" s="412"/>
      <c r="AA93" s="412"/>
      <c r="AB93" s="412"/>
      <c r="AC93" s="412"/>
      <c r="AD93" s="412"/>
      <c r="AE93" s="412"/>
      <c r="AF93" s="412"/>
      <c r="AG93" s="412"/>
      <c r="AH93" s="412"/>
      <c r="AI93" s="412"/>
      <c r="AJ93" s="412"/>
      <c r="AK93" s="412"/>
      <c r="AL93" s="412"/>
      <c r="AM93" s="412"/>
      <c r="AN93" s="412"/>
      <c r="AO93" s="412"/>
      <c r="AP93" s="412"/>
      <c r="AQ93" s="412"/>
      <c r="AR93" s="412"/>
      <c r="AS93" s="412"/>
      <c r="AT93" s="412"/>
      <c r="AU93" s="412"/>
      <c r="AV93" s="412"/>
      <c r="AW93" s="412"/>
      <c r="AX93" s="412"/>
      <c r="AY93" s="412"/>
      <c r="AZ93" s="412"/>
      <c r="BA93" s="412"/>
      <c r="BB93" s="412"/>
      <c r="BC93" s="412"/>
      <c r="BD93" s="412"/>
    </row>
    <row r="94" spans="2:60" ht="45.75" hidden="1" customHeight="1" x14ac:dyDescent="0.35">
      <c r="B94" s="413" t="s">
        <v>1012</v>
      </c>
      <c r="C94" s="491" t="s">
        <v>262</v>
      </c>
      <c r="D94" s="1017" t="s">
        <v>1036</v>
      </c>
      <c r="E94" s="1017"/>
      <c r="F94" s="1017"/>
      <c r="G94" s="1017"/>
      <c r="H94" s="1017"/>
      <c r="I94" s="1017"/>
      <c r="J94" s="1017"/>
      <c r="K94" s="1017"/>
      <c r="L94" s="1016"/>
      <c r="M94" s="492" t="e">
        <f>VLOOKUP(V92,U93:V100,2,FALSE)</f>
        <v>#N/A</v>
      </c>
      <c r="N94" s="493" t="s">
        <v>1037</v>
      </c>
      <c r="O94" s="494" t="s">
        <v>1038</v>
      </c>
      <c r="S94" s="412"/>
      <c r="T94" s="412"/>
      <c r="U94" s="496" t="s">
        <v>1039</v>
      </c>
      <c r="V94" s="497">
        <v>0</v>
      </c>
      <c r="W94" s="412"/>
      <c r="X94" s="412"/>
      <c r="Y94" s="412"/>
      <c r="Z94" s="412"/>
      <c r="AA94" s="412"/>
      <c r="AB94" s="412"/>
      <c r="AC94" s="412"/>
      <c r="AD94" s="412"/>
      <c r="AE94" s="412"/>
      <c r="AF94" s="412"/>
      <c r="AG94" s="412"/>
      <c r="AH94" s="412"/>
      <c r="AI94" s="412"/>
      <c r="AJ94" s="412"/>
      <c r="AK94" s="412"/>
      <c r="AL94" s="412"/>
      <c r="AM94" s="412"/>
      <c r="AN94" s="412"/>
      <c r="AO94" s="412"/>
      <c r="AP94" s="412"/>
      <c r="AQ94" s="412"/>
      <c r="AR94" s="412"/>
      <c r="AS94" s="412"/>
      <c r="AT94" s="412"/>
      <c r="AU94" s="412"/>
      <c r="AV94" s="412"/>
      <c r="AW94" s="412"/>
      <c r="AX94" s="412"/>
      <c r="AY94" s="412"/>
      <c r="AZ94" s="412"/>
      <c r="BA94" s="412"/>
      <c r="BB94" s="412"/>
      <c r="BC94" s="412"/>
      <c r="BD94" s="412"/>
    </row>
    <row r="95" spans="2:60" ht="36.75" hidden="1" customHeight="1" x14ac:dyDescent="0.35">
      <c r="B95" s="413" t="s">
        <v>1040</v>
      </c>
      <c r="C95" s="491" t="s">
        <v>262</v>
      </c>
      <c r="D95" s="1017" t="s">
        <v>274</v>
      </c>
      <c r="E95" s="1017"/>
      <c r="F95" s="1017"/>
      <c r="G95" s="1017"/>
      <c r="H95" s="1017"/>
      <c r="I95" s="1017"/>
      <c r="J95" s="1017"/>
      <c r="K95" s="1017"/>
      <c r="L95" s="1016"/>
      <c r="M95" s="492">
        <f>IF(D34="yes", 3, 0)</f>
        <v>0</v>
      </c>
      <c r="N95" s="493" t="s">
        <v>1041</v>
      </c>
      <c r="O95" s="494" t="s">
        <v>1042</v>
      </c>
      <c r="Q95" s="498">
        <v>0</v>
      </c>
      <c r="R95" s="498">
        <v>200000</v>
      </c>
      <c r="S95" s="446" t="e">
        <f>IF(AND(D38&gt;=Q95,D38&lt;=R95),5,0)</f>
        <v>#DIV/0!</v>
      </c>
      <c r="T95" s="412"/>
      <c r="U95" s="496" t="s">
        <v>1043</v>
      </c>
      <c r="V95" s="497">
        <v>0</v>
      </c>
      <c r="W95" s="412"/>
      <c r="X95" s="412"/>
      <c r="Y95" s="412"/>
      <c r="Z95" s="412"/>
      <c r="AA95" s="412"/>
      <c r="AB95" s="412"/>
      <c r="AC95" s="412"/>
      <c r="AD95" s="412"/>
      <c r="AE95" s="412"/>
      <c r="AF95" s="412"/>
      <c r="AG95" s="412"/>
      <c r="AH95" s="412"/>
      <c r="AI95" s="412"/>
      <c r="AJ95" s="412"/>
      <c r="AK95" s="412"/>
      <c r="AL95" s="412"/>
      <c r="AM95" s="412"/>
      <c r="AN95" s="412"/>
      <c r="AO95" s="412"/>
      <c r="AP95" s="412"/>
      <c r="AQ95" s="412"/>
      <c r="AR95" s="412"/>
      <c r="AS95" s="412"/>
      <c r="AT95" s="412"/>
      <c r="AU95" s="412"/>
      <c r="AV95" s="412"/>
      <c r="AW95" s="412"/>
      <c r="AX95" s="412"/>
      <c r="AY95" s="412"/>
      <c r="AZ95" s="412"/>
      <c r="BA95" s="412"/>
      <c r="BB95" s="412"/>
      <c r="BC95" s="412"/>
      <c r="BD95" s="412"/>
    </row>
    <row r="96" spans="2:60" ht="62" hidden="1" x14ac:dyDescent="0.35">
      <c r="B96" s="413" t="s">
        <v>1044</v>
      </c>
      <c r="C96" s="499" t="s">
        <v>1045</v>
      </c>
      <c r="D96" s="1014" t="s">
        <v>1046</v>
      </c>
      <c r="E96" s="1015"/>
      <c r="F96" s="1015"/>
      <c r="G96" s="1015"/>
      <c r="H96" s="1015"/>
      <c r="I96" s="1015"/>
      <c r="J96" s="1015"/>
      <c r="K96" s="1015"/>
      <c r="L96" s="598">
        <v>5</v>
      </c>
      <c r="M96" s="500" t="e">
        <f>S100</f>
        <v>#DIV/0!</v>
      </c>
      <c r="N96" s="501" t="s">
        <v>1047</v>
      </c>
      <c r="O96" s="502" t="s">
        <v>1048</v>
      </c>
      <c r="Q96" s="498">
        <v>200000.01</v>
      </c>
      <c r="R96" s="498">
        <v>250000</v>
      </c>
      <c r="S96" s="446" t="e">
        <f>IF(AND(D38&gt;=Q96,D38&lt;=R96),4,0)</f>
        <v>#DIV/0!</v>
      </c>
      <c r="T96" s="412"/>
      <c r="U96" s="503" t="s">
        <v>1049</v>
      </c>
      <c r="V96" s="446">
        <v>3</v>
      </c>
      <c r="W96" s="412"/>
      <c r="X96" s="412"/>
      <c r="Y96" s="412"/>
      <c r="Z96" s="412"/>
      <c r="AA96" s="412"/>
      <c r="AB96" s="412"/>
      <c r="AC96" s="412"/>
      <c r="AD96" s="412"/>
      <c r="AE96" s="412"/>
      <c r="AF96" s="412"/>
      <c r="AG96" s="412"/>
      <c r="AH96" s="412"/>
      <c r="AI96" s="412"/>
      <c r="AJ96" s="412"/>
      <c r="AK96" s="412"/>
      <c r="AL96" s="412"/>
      <c r="AM96" s="412"/>
      <c r="AN96" s="412"/>
      <c r="AO96" s="412"/>
      <c r="AP96" s="412"/>
      <c r="AQ96" s="412"/>
      <c r="AR96" s="412"/>
      <c r="AS96" s="412"/>
    </row>
    <row r="97" spans="2:45" ht="24.65" hidden="1" customHeight="1" x14ac:dyDescent="0.35">
      <c r="B97" s="430"/>
      <c r="C97" s="504"/>
      <c r="D97" s="412"/>
      <c r="E97" s="412"/>
      <c r="F97" s="412"/>
      <c r="G97" s="412"/>
      <c r="H97" s="412"/>
      <c r="I97" s="412"/>
      <c r="J97" s="412"/>
      <c r="K97" s="412"/>
      <c r="L97" s="412"/>
      <c r="M97" s="505"/>
      <c r="N97" s="411"/>
      <c r="Q97" s="498">
        <v>250000.01</v>
      </c>
      <c r="R97" s="498">
        <v>300000</v>
      </c>
      <c r="S97" s="446" t="e">
        <f>IF(AND(D38&gt;=Q97,D38&lt;=R97),3,0)</f>
        <v>#DIV/0!</v>
      </c>
      <c r="T97" s="412"/>
      <c r="U97" s="506" t="s">
        <v>1050</v>
      </c>
      <c r="V97" s="507">
        <v>3</v>
      </c>
      <c r="W97" s="412"/>
      <c r="X97" s="412"/>
      <c r="Y97" s="412"/>
      <c r="Z97" s="412"/>
      <c r="AA97" s="412"/>
      <c r="AB97" s="412"/>
      <c r="AC97" s="412"/>
      <c r="AD97" s="412"/>
      <c r="AE97" s="412"/>
      <c r="AF97" s="412"/>
      <c r="AG97" s="412"/>
      <c r="AH97" s="412"/>
      <c r="AI97" s="412"/>
      <c r="AJ97" s="412"/>
      <c r="AK97" s="412"/>
      <c r="AL97" s="412"/>
      <c r="AM97" s="412"/>
      <c r="AN97" s="412"/>
      <c r="AO97" s="412"/>
      <c r="AP97" s="412"/>
      <c r="AQ97" s="412"/>
      <c r="AR97" s="412"/>
      <c r="AS97" s="412"/>
    </row>
    <row r="98" spans="2:45" ht="31" hidden="1" x14ac:dyDescent="0.35">
      <c r="B98" s="430"/>
      <c r="C98" s="504"/>
      <c r="D98" s="505"/>
      <c r="E98" s="505"/>
      <c r="F98" s="508"/>
      <c r="G98" s="505"/>
      <c r="H98" s="505"/>
      <c r="I98" s="509" t="str">
        <f>C80</f>
        <v>Organizational Capacity</v>
      </c>
      <c r="J98" s="510"/>
      <c r="K98" s="511"/>
      <c r="L98" s="512"/>
      <c r="M98" s="511">
        <f>SUM(M80:M82)</f>
        <v>0</v>
      </c>
      <c r="N98" s="411"/>
      <c r="Q98" s="498">
        <v>300000.01</v>
      </c>
      <c r="R98" s="498">
        <v>325000</v>
      </c>
      <c r="S98" s="446" t="e">
        <f>IF(AND(D38&gt;=Q98,D38&lt;=R98),2,0)</f>
        <v>#DIV/0!</v>
      </c>
      <c r="T98" s="513"/>
      <c r="U98" s="506" t="s">
        <v>1051</v>
      </c>
      <c r="V98" s="446">
        <v>3</v>
      </c>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row>
    <row r="99" spans="2:45" ht="23" hidden="1" x14ac:dyDescent="0.35">
      <c r="B99" s="430"/>
      <c r="C99" s="504"/>
      <c r="D99" s="460"/>
      <c r="E99" s="460"/>
      <c r="F99" s="460"/>
      <c r="G99" s="460"/>
      <c r="H99" s="460"/>
      <c r="I99" s="514" t="str">
        <f>C83</f>
        <v>Site Location</v>
      </c>
      <c r="J99" s="515"/>
      <c r="K99" s="516"/>
      <c r="L99" s="517"/>
      <c r="M99" s="516" t="e">
        <f>SUM(M83:M87)</f>
        <v>#N/A</v>
      </c>
      <c r="N99" s="411"/>
      <c r="Q99" s="498">
        <v>325000.01</v>
      </c>
      <c r="R99" s="498">
        <v>350000</v>
      </c>
      <c r="S99" s="446" t="e">
        <f>IF(AND(D38&gt;=Q99,D38&lt;=R99),1,0)</f>
        <v>#DIV/0!</v>
      </c>
      <c r="T99" s="518"/>
      <c r="U99" s="519" t="s">
        <v>1052</v>
      </c>
      <c r="V99" s="446">
        <v>3</v>
      </c>
      <c r="W99" s="412"/>
      <c r="X99" s="412"/>
      <c r="Y99" s="412"/>
      <c r="Z99" s="412"/>
      <c r="AA99" s="412"/>
      <c r="AB99" s="412"/>
      <c r="AC99" s="412"/>
      <c r="AD99" s="412"/>
      <c r="AE99" s="412"/>
      <c r="AF99" s="412"/>
      <c r="AG99" s="412"/>
      <c r="AH99" s="412"/>
      <c r="AI99" s="412"/>
      <c r="AJ99" s="412"/>
      <c r="AK99" s="412"/>
      <c r="AL99" s="412"/>
      <c r="AM99" s="412"/>
      <c r="AN99" s="412"/>
      <c r="AO99" s="412"/>
      <c r="AP99" s="412"/>
      <c r="AQ99" s="412"/>
      <c r="AR99" s="412"/>
      <c r="AS99" s="412"/>
    </row>
    <row r="100" spans="2:45" ht="22.5" hidden="1" x14ac:dyDescent="0.35">
      <c r="B100" s="430"/>
      <c r="C100" s="504"/>
      <c r="D100" s="460"/>
      <c r="E100" s="460"/>
      <c r="F100" s="460"/>
      <c r="G100" s="460"/>
      <c r="H100" s="460"/>
      <c r="I100" s="520" t="str">
        <f>C88</f>
        <v>Project Readiness</v>
      </c>
      <c r="J100" s="520"/>
      <c r="K100" s="520"/>
      <c r="L100" s="520"/>
      <c r="M100" s="520">
        <f>SUM(M88:M92)</f>
        <v>0</v>
      </c>
      <c r="N100" s="411"/>
      <c r="Q100" s="412"/>
      <c r="R100" s="412"/>
      <c r="S100" s="412" t="e">
        <f>SUM(S95:S99)</f>
        <v>#DIV/0!</v>
      </c>
      <c r="T100" s="518"/>
      <c r="U100" s="519" t="s">
        <v>116</v>
      </c>
      <c r="V100" s="446" t="s">
        <v>1053</v>
      </c>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row>
    <row r="101" spans="2:45" ht="20.149999999999999" hidden="1" customHeight="1" x14ac:dyDescent="0.35">
      <c r="B101" s="430"/>
      <c r="C101" s="504"/>
      <c r="D101" s="460"/>
      <c r="E101" s="460"/>
      <c r="F101" s="460"/>
      <c r="G101" s="460"/>
      <c r="H101" s="460"/>
      <c r="I101" s="521" t="str">
        <f>C93</f>
        <v>Project Information</v>
      </c>
      <c r="J101" s="522"/>
      <c r="K101" s="523"/>
      <c r="L101" s="524"/>
      <c r="M101" s="523" t="e">
        <f>SUM(M93:M95)</f>
        <v>#N/A</v>
      </c>
      <c r="N101" s="411"/>
      <c r="S101" s="412"/>
      <c r="T101" s="518"/>
      <c r="U101" s="525"/>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row>
    <row r="102" spans="2:45" ht="20.149999999999999" hidden="1" customHeight="1" x14ac:dyDescent="0.35">
      <c r="B102" s="430"/>
      <c r="C102" s="504"/>
      <c r="D102" s="460"/>
      <c r="E102" s="460"/>
      <c r="F102" s="460"/>
      <c r="G102" s="460"/>
      <c r="H102" s="460"/>
      <c r="I102" s="526" t="str">
        <f>C96</f>
        <v>Financial Analysis</v>
      </c>
      <c r="J102" s="527"/>
      <c r="K102" s="528"/>
      <c r="L102" s="529"/>
      <c r="M102" s="528" t="e">
        <f>SUM(M96:M96)</f>
        <v>#DIV/0!</v>
      </c>
      <c r="N102" s="411"/>
      <c r="S102" s="412"/>
      <c r="T102" s="518"/>
      <c r="U102" s="525"/>
      <c r="V102" s="412"/>
      <c r="W102" s="412"/>
      <c r="X102" s="412"/>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row>
    <row r="103" spans="2:45" ht="20.149999999999999" hidden="1" customHeight="1" x14ac:dyDescent="0.35">
      <c r="B103" s="430"/>
      <c r="C103" s="504"/>
      <c r="D103" s="460"/>
      <c r="E103" s="460"/>
      <c r="F103" s="460"/>
      <c r="G103" s="460"/>
      <c r="H103" s="460"/>
      <c r="I103" s="530" t="s">
        <v>117</v>
      </c>
      <c r="J103" s="530"/>
      <c r="K103" s="530"/>
      <c r="L103" s="530"/>
      <c r="M103" s="530" t="e">
        <f>SUM(M98:M102)</f>
        <v>#N/A</v>
      </c>
      <c r="N103" s="411"/>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row>
    <row r="104" spans="2:45" ht="22.5" hidden="1" x14ac:dyDescent="0.35">
      <c r="B104" s="430"/>
      <c r="C104" s="504"/>
      <c r="D104" s="460"/>
      <c r="E104" s="460"/>
      <c r="F104" s="460"/>
      <c r="G104" s="460"/>
      <c r="H104" s="460"/>
      <c r="I104" s="531" t="s">
        <v>1054</v>
      </c>
      <c r="J104" s="531"/>
      <c r="K104" s="531"/>
      <c r="L104" s="531"/>
      <c r="M104" s="532"/>
      <c r="N104" s="411"/>
      <c r="P104" s="412"/>
      <c r="Q104" s="412"/>
      <c r="R104" s="412"/>
      <c r="S104" s="412"/>
      <c r="T104" s="412"/>
      <c r="U104" s="412"/>
      <c r="V104" s="412"/>
      <c r="W104" s="412"/>
      <c r="X104" s="412"/>
      <c r="Y104" s="412"/>
      <c r="Z104" s="412"/>
      <c r="AA104" s="412"/>
      <c r="AB104" s="412"/>
      <c r="AC104" s="412"/>
      <c r="AD104" s="412"/>
      <c r="AE104" s="412"/>
      <c r="AF104" s="412"/>
      <c r="AG104" s="412"/>
      <c r="AH104" s="412"/>
      <c r="AI104" s="412"/>
      <c r="AJ104" s="412"/>
      <c r="AK104" s="412"/>
      <c r="AL104" s="412"/>
      <c r="AM104" s="412"/>
      <c r="AN104" s="412"/>
      <c r="AO104" s="412"/>
      <c r="AP104" s="412"/>
      <c r="AQ104" s="412"/>
      <c r="AR104" s="412"/>
      <c r="AS104" s="412"/>
    </row>
    <row r="105" spans="2:45" ht="22.5" hidden="1" x14ac:dyDescent="0.35">
      <c r="B105" s="430"/>
      <c r="C105" s="504"/>
      <c r="D105" s="460"/>
      <c r="E105" s="460"/>
      <c r="F105" s="460"/>
      <c r="G105" s="460"/>
      <c r="H105" s="460"/>
      <c r="I105" s="531" t="s">
        <v>1055</v>
      </c>
      <c r="J105" s="531"/>
      <c r="K105" s="531"/>
      <c r="L105" s="531"/>
      <c r="M105" s="531">
        <f>D12</f>
        <v>0</v>
      </c>
      <c r="N105" s="411"/>
      <c r="P105" s="412"/>
      <c r="Q105" s="412"/>
      <c r="R105" s="412"/>
      <c r="S105" s="412"/>
      <c r="T105" s="412"/>
      <c r="U105" s="412"/>
      <c r="V105" s="412"/>
      <c r="W105" s="412"/>
      <c r="X105" s="412"/>
      <c r="Y105" s="412"/>
      <c r="Z105" s="412"/>
      <c r="AA105" s="412"/>
      <c r="AB105" s="412"/>
      <c r="AC105" s="412"/>
      <c r="AD105" s="412"/>
      <c r="AE105" s="412"/>
      <c r="AF105" s="412"/>
      <c r="AG105" s="412"/>
      <c r="AH105" s="412"/>
      <c r="AI105" s="412"/>
      <c r="AJ105" s="412"/>
      <c r="AK105" s="412"/>
      <c r="AL105" s="412"/>
      <c r="AM105" s="412"/>
      <c r="AN105" s="412"/>
      <c r="AO105" s="412"/>
      <c r="AP105" s="412"/>
      <c r="AQ105" s="412"/>
      <c r="AR105" s="412"/>
      <c r="AS105" s="412"/>
    </row>
    <row r="106" spans="2:45" ht="22.5" hidden="1" x14ac:dyDescent="0.35">
      <c r="B106" s="430"/>
      <c r="C106" s="504"/>
      <c r="D106" s="460"/>
      <c r="E106" s="460"/>
      <c r="F106" s="460"/>
      <c r="G106" s="460"/>
      <c r="H106" s="460"/>
      <c r="I106" s="531" t="s">
        <v>945</v>
      </c>
      <c r="J106" s="531"/>
      <c r="K106" s="531"/>
      <c r="L106" s="531"/>
      <c r="M106" s="533" t="e">
        <f>D41</f>
        <v>#DIV/0!</v>
      </c>
      <c r="N106" s="411"/>
      <c r="P106" s="412"/>
      <c r="Q106" s="412"/>
      <c r="R106" s="412"/>
      <c r="S106" s="412"/>
      <c r="T106" s="412"/>
      <c r="U106" s="412"/>
      <c r="V106" s="412"/>
      <c r="W106" s="412"/>
      <c r="X106" s="412"/>
      <c r="Y106" s="412"/>
      <c r="Z106" s="412"/>
      <c r="AA106" s="412"/>
      <c r="AB106" s="412"/>
      <c r="AC106" s="412"/>
      <c r="AD106" s="412"/>
      <c r="AE106" s="412"/>
      <c r="AF106" s="412"/>
      <c r="AG106" s="412"/>
      <c r="AH106" s="412"/>
      <c r="AI106" s="412"/>
      <c r="AJ106" s="412"/>
      <c r="AK106" s="412"/>
      <c r="AL106" s="412"/>
      <c r="AM106" s="412"/>
      <c r="AN106" s="412"/>
      <c r="AO106" s="412"/>
      <c r="AP106" s="412"/>
      <c r="AQ106" s="412"/>
      <c r="AR106" s="412"/>
      <c r="AS106" s="412"/>
    </row>
    <row r="107" spans="2:45" hidden="1" x14ac:dyDescent="0.35">
      <c r="B107" s="430"/>
      <c r="C107" s="504"/>
      <c r="D107" s="460"/>
      <c r="E107" s="460"/>
      <c r="F107" s="460"/>
      <c r="G107" s="460"/>
      <c r="H107" s="460"/>
      <c r="N107" s="411"/>
      <c r="P107" s="412"/>
      <c r="Q107" s="412"/>
      <c r="R107" s="412"/>
      <c r="S107" s="412"/>
      <c r="T107" s="412"/>
      <c r="U107" s="412"/>
      <c r="V107" s="412"/>
      <c r="W107" s="412"/>
      <c r="X107" s="412"/>
      <c r="Y107" s="412"/>
      <c r="Z107" s="412"/>
      <c r="AA107" s="412"/>
      <c r="AB107" s="412"/>
      <c r="AC107" s="412"/>
      <c r="AD107" s="412"/>
      <c r="AE107" s="412"/>
      <c r="AF107" s="412"/>
      <c r="AG107" s="412"/>
      <c r="AH107" s="412"/>
      <c r="AI107" s="412"/>
      <c r="AJ107" s="412"/>
      <c r="AK107" s="412"/>
      <c r="AL107" s="412"/>
      <c r="AM107" s="412"/>
      <c r="AN107" s="412"/>
      <c r="AO107" s="412"/>
      <c r="AP107" s="412"/>
      <c r="AQ107" s="412"/>
      <c r="AR107" s="412"/>
      <c r="AS107" s="412"/>
    </row>
    <row r="108" spans="2:45" hidden="1" x14ac:dyDescent="0.35">
      <c r="B108" s="430"/>
      <c r="C108" s="504"/>
      <c r="D108" s="460"/>
      <c r="E108" s="460"/>
      <c r="F108" s="460"/>
      <c r="G108" s="460"/>
      <c r="H108" s="460"/>
      <c r="I108" s="460"/>
      <c r="J108" s="460"/>
      <c r="K108" s="460"/>
      <c r="L108" s="460"/>
      <c r="M108" s="460"/>
      <c r="N108" s="411"/>
      <c r="P108" s="412"/>
      <c r="Q108" s="412"/>
      <c r="R108" s="412"/>
      <c r="S108" s="412"/>
      <c r="T108" s="412"/>
      <c r="U108" s="412"/>
      <c r="V108" s="412"/>
      <c r="W108" s="412"/>
      <c r="X108" s="412"/>
      <c r="Y108" s="412"/>
      <c r="Z108" s="412"/>
      <c r="AA108" s="412"/>
      <c r="AB108" s="412"/>
      <c r="AC108" s="412"/>
      <c r="AD108" s="412"/>
      <c r="AE108" s="412"/>
      <c r="AF108" s="412"/>
      <c r="AG108" s="412"/>
      <c r="AH108" s="412"/>
      <c r="AI108" s="412"/>
      <c r="AJ108" s="412"/>
      <c r="AK108" s="412"/>
      <c r="AL108" s="412"/>
      <c r="AM108" s="412"/>
      <c r="AN108" s="412"/>
      <c r="AO108" s="412"/>
      <c r="AP108" s="412"/>
      <c r="AQ108" s="412"/>
      <c r="AR108" s="412"/>
      <c r="AS108" s="412"/>
    </row>
    <row r="109" spans="2:45" hidden="1" x14ac:dyDescent="0.35">
      <c r="B109" s="430"/>
      <c r="C109" s="504"/>
      <c r="D109" s="460"/>
      <c r="E109" s="460"/>
      <c r="F109" s="460"/>
      <c r="G109" s="460"/>
      <c r="H109" s="460"/>
      <c r="I109" s="460"/>
      <c r="J109" s="460"/>
      <c r="K109" s="460"/>
      <c r="L109" s="460"/>
      <c r="M109" s="460"/>
      <c r="N109" s="411"/>
      <c r="P109" s="412"/>
      <c r="Q109" s="412"/>
      <c r="R109" s="412"/>
      <c r="S109" s="412"/>
      <c r="T109" s="412"/>
      <c r="U109" s="412"/>
      <c r="V109" s="412"/>
      <c r="W109" s="412"/>
      <c r="X109" s="412"/>
      <c r="Y109" s="412"/>
      <c r="Z109" s="412"/>
      <c r="AA109" s="412"/>
      <c r="AB109" s="412"/>
      <c r="AC109" s="412"/>
      <c r="AD109" s="412"/>
      <c r="AE109" s="412"/>
      <c r="AF109" s="412"/>
      <c r="AG109" s="412"/>
      <c r="AH109" s="412"/>
      <c r="AI109" s="412"/>
      <c r="AJ109" s="412"/>
      <c r="AK109" s="412"/>
      <c r="AL109" s="412"/>
      <c r="AM109" s="412"/>
      <c r="AN109" s="412"/>
      <c r="AO109" s="412"/>
      <c r="AP109" s="412"/>
      <c r="AQ109" s="412"/>
      <c r="AR109" s="412"/>
      <c r="AS109" s="412"/>
    </row>
    <row r="110" spans="2:45" hidden="1" x14ac:dyDescent="0.35">
      <c r="B110" s="430"/>
      <c r="C110" s="504"/>
      <c r="D110" s="460"/>
      <c r="E110" s="460"/>
      <c r="F110" s="460"/>
      <c r="G110" s="460"/>
      <c r="H110" s="460"/>
      <c r="I110" s="460"/>
      <c r="J110" s="460"/>
      <c r="K110" s="460"/>
      <c r="L110" s="460"/>
      <c r="M110" s="460"/>
      <c r="N110" s="411"/>
      <c r="P110" s="412"/>
      <c r="Q110" s="412"/>
      <c r="R110" s="412"/>
      <c r="S110" s="412"/>
      <c r="T110" s="412"/>
      <c r="U110" s="412"/>
      <c r="V110" s="412"/>
      <c r="W110" s="412"/>
      <c r="X110" s="412"/>
      <c r="Y110" s="412"/>
      <c r="Z110" s="412"/>
      <c r="AA110" s="412"/>
      <c r="AB110" s="412"/>
      <c r="AC110" s="412"/>
      <c r="AD110" s="412"/>
      <c r="AE110" s="412"/>
      <c r="AF110" s="412"/>
      <c r="AG110" s="412"/>
      <c r="AH110" s="412"/>
      <c r="AI110" s="412"/>
      <c r="AJ110" s="412"/>
      <c r="AK110" s="412"/>
      <c r="AL110" s="412"/>
      <c r="AM110" s="412"/>
      <c r="AN110" s="412"/>
      <c r="AO110" s="412"/>
      <c r="AP110" s="412"/>
      <c r="AQ110" s="412"/>
      <c r="AR110" s="412"/>
      <c r="AS110" s="412"/>
    </row>
    <row r="111" spans="2:45" hidden="1" x14ac:dyDescent="0.35">
      <c r="B111" s="430"/>
      <c r="C111" s="504"/>
      <c r="D111" s="460"/>
      <c r="E111" s="460"/>
      <c r="F111" s="460"/>
      <c r="G111" s="460"/>
      <c r="H111" s="460"/>
      <c r="I111" s="460"/>
      <c r="J111" s="460"/>
      <c r="K111" s="460"/>
      <c r="L111" s="460"/>
      <c r="M111" s="460"/>
      <c r="N111" s="411"/>
      <c r="P111" s="412"/>
      <c r="Q111" s="412"/>
      <c r="R111" s="412"/>
      <c r="S111" s="412"/>
      <c r="T111" s="412"/>
      <c r="U111" s="412"/>
      <c r="V111" s="412"/>
      <c r="W111" s="412"/>
      <c r="X111" s="412"/>
      <c r="Y111" s="412"/>
      <c r="Z111" s="412"/>
      <c r="AA111" s="412"/>
      <c r="AB111" s="412"/>
      <c r="AC111" s="412"/>
      <c r="AD111" s="412"/>
      <c r="AE111" s="412"/>
      <c r="AF111" s="412"/>
      <c r="AG111" s="412"/>
      <c r="AH111" s="412"/>
      <c r="AI111" s="412"/>
      <c r="AJ111" s="412"/>
      <c r="AK111" s="412"/>
      <c r="AL111" s="412"/>
      <c r="AM111" s="412"/>
      <c r="AN111" s="412"/>
      <c r="AO111" s="412"/>
      <c r="AP111" s="412"/>
      <c r="AQ111" s="412"/>
      <c r="AR111" s="412"/>
      <c r="AS111" s="412"/>
    </row>
    <row r="112" spans="2:45" hidden="1" x14ac:dyDescent="0.35">
      <c r="B112" s="534"/>
      <c r="C112" s="504"/>
      <c r="D112" s="460"/>
      <c r="E112" s="460"/>
      <c r="F112" s="460"/>
      <c r="G112" s="460"/>
      <c r="H112" s="460"/>
      <c r="I112" s="460"/>
      <c r="J112" s="460"/>
      <c r="K112" s="460"/>
      <c r="L112" s="460"/>
      <c r="M112" s="460"/>
      <c r="N112" s="411"/>
      <c r="P112" s="412"/>
      <c r="Q112" s="412"/>
      <c r="R112" s="412"/>
      <c r="S112" s="412"/>
      <c r="T112" s="412"/>
      <c r="U112" s="412"/>
      <c r="V112" s="412"/>
      <c r="W112" s="412"/>
      <c r="X112" s="412"/>
      <c r="Y112" s="412"/>
      <c r="Z112" s="412"/>
      <c r="AA112" s="412"/>
      <c r="AB112" s="412"/>
      <c r="AC112" s="412"/>
      <c r="AD112" s="412"/>
      <c r="AE112" s="412"/>
      <c r="AF112" s="412"/>
      <c r="AG112" s="412"/>
      <c r="AH112" s="412"/>
      <c r="AI112" s="412"/>
      <c r="AJ112" s="412"/>
      <c r="AK112" s="412"/>
      <c r="AL112" s="412"/>
      <c r="AM112" s="412"/>
      <c r="AN112" s="412"/>
      <c r="AO112" s="412"/>
      <c r="AP112" s="412"/>
      <c r="AQ112" s="412"/>
      <c r="AR112" s="412"/>
      <c r="AS112" s="412"/>
    </row>
    <row r="113" spans="2:64" hidden="1" x14ac:dyDescent="0.35">
      <c r="B113" s="430"/>
      <c r="C113" s="535"/>
      <c r="D113" s="460"/>
      <c r="E113" s="460"/>
      <c r="F113" s="460"/>
      <c r="G113" s="460"/>
      <c r="H113" s="460"/>
      <c r="I113" s="460"/>
      <c r="J113" s="460"/>
      <c r="K113" s="460"/>
      <c r="L113" s="460"/>
      <c r="M113" s="460"/>
      <c r="N113" s="411"/>
      <c r="P113" s="412"/>
      <c r="Q113" s="412"/>
      <c r="R113" s="412"/>
      <c r="S113" s="412"/>
      <c r="T113" s="412"/>
      <c r="U113" s="412"/>
      <c r="V113" s="412"/>
      <c r="W113" s="412"/>
      <c r="X113" s="412"/>
      <c r="Y113" s="412"/>
      <c r="Z113" s="412"/>
      <c r="AA113" s="412"/>
      <c r="AB113" s="412"/>
      <c r="AC113" s="412"/>
      <c r="AD113" s="412"/>
      <c r="AE113" s="412"/>
      <c r="AF113" s="412"/>
      <c r="AG113" s="412"/>
      <c r="AH113" s="412"/>
      <c r="AI113" s="412"/>
      <c r="AJ113" s="412"/>
      <c r="AK113" s="412"/>
      <c r="AL113" s="412"/>
      <c r="AM113" s="412"/>
      <c r="AN113" s="412"/>
      <c r="AO113" s="412"/>
      <c r="AP113" s="412"/>
      <c r="AQ113" s="412"/>
      <c r="AR113" s="412"/>
      <c r="AS113" s="412"/>
    </row>
    <row r="114" spans="2:64" hidden="1" x14ac:dyDescent="0.35">
      <c r="B114" s="430"/>
      <c r="C114" s="504"/>
      <c r="D114" s="460"/>
      <c r="E114" s="460"/>
      <c r="F114" s="460"/>
      <c r="G114" s="460"/>
      <c r="H114" s="460"/>
      <c r="I114" s="460"/>
      <c r="J114" s="460"/>
      <c r="K114" s="460"/>
      <c r="L114" s="460"/>
      <c r="M114" s="460"/>
      <c r="N114" s="411"/>
      <c r="P114" s="412"/>
      <c r="Q114" s="412"/>
      <c r="R114" s="412"/>
      <c r="S114" s="412"/>
      <c r="T114" s="412"/>
      <c r="U114" s="412"/>
      <c r="V114" s="412"/>
      <c r="W114" s="412"/>
      <c r="X114" s="412"/>
      <c r="Y114" s="412"/>
      <c r="Z114" s="412"/>
      <c r="AA114" s="412"/>
      <c r="AB114" s="412"/>
      <c r="AC114" s="412"/>
      <c r="AD114" s="412"/>
      <c r="AE114" s="412"/>
      <c r="AF114" s="412"/>
      <c r="AG114" s="412"/>
      <c r="AH114" s="412"/>
      <c r="AI114" s="412"/>
      <c r="AJ114" s="412"/>
      <c r="AK114" s="412"/>
      <c r="AL114" s="412"/>
      <c r="AM114" s="412"/>
      <c r="AN114" s="412"/>
      <c r="AO114" s="412"/>
      <c r="AP114" s="412"/>
      <c r="AQ114" s="412"/>
      <c r="AR114" s="412"/>
      <c r="AS114" s="412"/>
    </row>
    <row r="115" spans="2:64" ht="20.149999999999999" hidden="1" customHeight="1" x14ac:dyDescent="0.35">
      <c r="B115" s="430"/>
      <c r="C115" s="504"/>
      <c r="D115" s="460"/>
      <c r="E115" s="460"/>
      <c r="F115" s="460"/>
      <c r="G115" s="460"/>
      <c r="H115" s="460"/>
      <c r="I115" s="460"/>
      <c r="J115" s="460"/>
      <c r="K115" s="460"/>
      <c r="L115" s="460"/>
      <c r="M115" s="460"/>
      <c r="N115" s="411"/>
      <c r="P115" s="412"/>
      <c r="Q115" s="412"/>
      <c r="R115" s="412"/>
      <c r="S115" s="412"/>
      <c r="T115" s="412"/>
      <c r="U115" s="412"/>
      <c r="V115" s="412"/>
      <c r="W115" s="412"/>
      <c r="X115" s="412"/>
      <c r="Y115" s="412"/>
      <c r="Z115" s="412"/>
      <c r="AA115" s="412"/>
      <c r="AB115" s="412"/>
      <c r="AC115" s="412"/>
      <c r="AD115" s="412"/>
      <c r="AE115" s="412"/>
      <c r="AF115" s="412"/>
      <c r="AG115" s="412"/>
      <c r="AH115" s="412"/>
      <c r="AI115" s="412"/>
      <c r="AJ115" s="412"/>
      <c r="AK115" s="412"/>
      <c r="AL115" s="412"/>
      <c r="AM115" s="412"/>
      <c r="AN115" s="412"/>
      <c r="AO115" s="412"/>
      <c r="AP115" s="412"/>
      <c r="AQ115" s="412"/>
      <c r="AR115" s="412"/>
      <c r="AS115" s="412"/>
    </row>
    <row r="116" spans="2:64" ht="20.149999999999999" hidden="1" customHeight="1" x14ac:dyDescent="0.35">
      <c r="B116" s="430"/>
      <c r="C116" s="504"/>
      <c r="D116" s="460"/>
      <c r="E116" s="460"/>
      <c r="F116" s="460"/>
      <c r="G116" s="460"/>
      <c r="H116" s="460"/>
      <c r="I116" s="460"/>
      <c r="J116" s="460"/>
      <c r="K116" s="460"/>
      <c r="L116" s="460"/>
      <c r="M116" s="460"/>
      <c r="N116" s="411"/>
      <c r="P116" s="412"/>
      <c r="Q116" s="412"/>
      <c r="R116" s="412"/>
      <c r="S116" s="412"/>
      <c r="T116" s="412"/>
      <c r="U116" s="412"/>
      <c r="V116" s="412"/>
      <c r="W116" s="412"/>
      <c r="X116" s="412"/>
      <c r="Y116" s="412"/>
      <c r="Z116" s="412"/>
      <c r="AA116" s="412"/>
      <c r="AB116" s="412"/>
      <c r="AC116" s="412"/>
      <c r="AD116" s="412"/>
      <c r="AE116" s="412"/>
      <c r="AF116" s="412"/>
      <c r="AG116" s="412"/>
      <c r="AH116" s="412"/>
      <c r="AI116" s="412"/>
      <c r="AJ116" s="412"/>
      <c r="AK116" s="412"/>
      <c r="AL116" s="412"/>
      <c r="AM116" s="412"/>
      <c r="AN116" s="412"/>
      <c r="AO116" s="412"/>
      <c r="AP116" s="412"/>
      <c r="AQ116" s="412"/>
      <c r="AR116" s="412"/>
      <c r="AS116" s="412"/>
    </row>
    <row r="117" spans="2:64" ht="20.149999999999999" hidden="1" customHeight="1" x14ac:dyDescent="0.35">
      <c r="B117" s="430"/>
      <c r="C117" s="504"/>
      <c r="D117" s="460"/>
      <c r="E117" s="460"/>
      <c r="F117" s="460"/>
      <c r="G117" s="460"/>
      <c r="H117" s="460"/>
      <c r="I117" s="460"/>
      <c r="J117" s="460"/>
      <c r="K117" s="460"/>
      <c r="L117" s="460"/>
      <c r="M117" s="460"/>
      <c r="N117" s="411"/>
      <c r="P117" s="412"/>
      <c r="Q117" s="412"/>
      <c r="R117" s="412"/>
      <c r="S117" s="412"/>
      <c r="T117" s="412"/>
      <c r="U117" s="412"/>
      <c r="V117" s="412"/>
      <c r="W117" s="412"/>
      <c r="X117" s="412"/>
      <c r="Y117" s="460"/>
      <c r="Z117" s="460"/>
      <c r="AA117" s="412"/>
      <c r="AB117" s="412"/>
      <c r="AC117" s="412"/>
      <c r="AD117" s="412"/>
      <c r="AE117" s="412"/>
      <c r="AF117" s="412"/>
      <c r="AG117" s="412"/>
      <c r="AH117" s="412"/>
      <c r="AI117" s="412"/>
      <c r="AJ117" s="412"/>
      <c r="AK117" s="412"/>
      <c r="AL117" s="412"/>
      <c r="AM117" s="412"/>
      <c r="AN117" s="412"/>
      <c r="AO117" s="412"/>
      <c r="AP117" s="412"/>
      <c r="AQ117" s="412"/>
      <c r="AR117" s="412"/>
      <c r="AS117" s="412"/>
    </row>
    <row r="118" spans="2:64" ht="22.5" hidden="1" customHeight="1" x14ac:dyDescent="0.35">
      <c r="B118" s="430"/>
      <c r="C118" s="504"/>
      <c r="D118" s="460"/>
      <c r="E118" s="460"/>
      <c r="F118" s="460"/>
      <c r="G118" s="460"/>
      <c r="H118" s="460"/>
      <c r="I118" s="460"/>
      <c r="J118" s="460"/>
      <c r="K118" s="460"/>
      <c r="L118" s="460"/>
      <c r="M118" s="460"/>
      <c r="N118" s="411"/>
      <c r="P118" s="412"/>
      <c r="Q118" s="412"/>
      <c r="R118" s="412"/>
      <c r="S118" s="412"/>
      <c r="T118" s="412"/>
      <c r="U118" s="412"/>
      <c r="V118" s="412"/>
      <c r="W118" s="412"/>
      <c r="X118" s="412"/>
      <c r="Y118" s="460"/>
      <c r="Z118" s="460"/>
      <c r="AA118" s="412"/>
      <c r="AB118" s="412"/>
      <c r="AC118" s="412"/>
      <c r="AD118" s="412"/>
      <c r="AE118" s="412"/>
      <c r="AF118" s="412"/>
      <c r="AG118" s="412"/>
      <c r="AH118" s="412"/>
      <c r="AI118" s="412"/>
      <c r="AJ118" s="412"/>
      <c r="AK118" s="412"/>
      <c r="AL118" s="412"/>
      <c r="AM118" s="412"/>
      <c r="AN118" s="412"/>
      <c r="AO118" s="412"/>
      <c r="AP118" s="412"/>
      <c r="AQ118" s="412"/>
      <c r="AR118" s="412"/>
      <c r="AS118" s="412"/>
    </row>
    <row r="119" spans="2:64" hidden="1" x14ac:dyDescent="0.35">
      <c r="B119" s="430"/>
      <c r="C119" s="504"/>
      <c r="D119" s="460"/>
      <c r="E119" s="460"/>
      <c r="F119" s="460"/>
      <c r="G119" s="460"/>
      <c r="H119" s="460"/>
      <c r="I119" s="460"/>
      <c r="J119" s="460"/>
      <c r="K119" s="460"/>
      <c r="L119" s="460"/>
      <c r="M119" s="460"/>
      <c r="N119" s="411"/>
      <c r="P119" s="412"/>
      <c r="Q119" s="412"/>
      <c r="R119" s="412"/>
      <c r="S119" s="412"/>
      <c r="T119" s="412"/>
      <c r="U119" s="412"/>
      <c r="V119" s="412"/>
      <c r="W119" s="412"/>
      <c r="X119" s="412"/>
      <c r="Y119" s="460"/>
      <c r="Z119" s="460"/>
      <c r="AA119" s="412"/>
      <c r="AB119" s="412"/>
      <c r="AC119" s="412"/>
      <c r="AD119" s="412"/>
      <c r="AE119" s="412"/>
      <c r="AF119" s="412"/>
      <c r="AG119" s="412"/>
      <c r="AH119" s="412"/>
      <c r="AI119" s="412"/>
      <c r="AJ119" s="412"/>
      <c r="AK119" s="412"/>
      <c r="AL119" s="412"/>
      <c r="AM119" s="412"/>
      <c r="AN119" s="412"/>
      <c r="AO119" s="412"/>
      <c r="AP119" s="412"/>
      <c r="AQ119" s="412"/>
      <c r="AR119" s="412"/>
      <c r="AS119" s="412"/>
    </row>
    <row r="120" spans="2:64" ht="252" hidden="1" customHeight="1" x14ac:dyDescent="0.35">
      <c r="B120" s="430"/>
      <c r="C120" s="504"/>
      <c r="D120" s="460"/>
      <c r="E120" s="460"/>
      <c r="F120" s="460"/>
      <c r="G120" s="460"/>
      <c r="H120" s="460"/>
      <c r="I120" s="460"/>
      <c r="J120" s="460"/>
      <c r="K120" s="460"/>
      <c r="L120" s="460"/>
      <c r="M120" s="460"/>
      <c r="N120" s="411"/>
      <c r="P120" s="412"/>
      <c r="Q120" s="412"/>
      <c r="R120" s="412"/>
      <c r="S120" s="412"/>
      <c r="T120" s="412"/>
      <c r="U120" s="412"/>
      <c r="V120" s="412"/>
      <c r="W120" s="412"/>
      <c r="X120" s="412"/>
      <c r="Y120" s="412"/>
      <c r="Z120" s="412"/>
      <c r="AA120" s="412"/>
      <c r="AB120" s="412"/>
      <c r="AC120" s="412"/>
      <c r="AD120" s="412"/>
      <c r="AE120" s="412"/>
      <c r="AF120" s="412"/>
      <c r="AG120" s="412"/>
      <c r="AH120" s="412"/>
      <c r="AI120" s="412"/>
      <c r="AJ120" s="412"/>
      <c r="AK120" s="412"/>
      <c r="AL120" s="412"/>
      <c r="AM120" s="412"/>
      <c r="AN120" s="412"/>
      <c r="AO120" s="412"/>
      <c r="AP120" s="412"/>
      <c r="AQ120" s="412"/>
      <c r="AR120" s="412"/>
      <c r="AS120" s="412"/>
    </row>
    <row r="121" spans="2:64" ht="15" hidden="1" customHeight="1" x14ac:dyDescent="0.35">
      <c r="B121" s="430"/>
      <c r="C121" s="504"/>
      <c r="D121" s="460"/>
      <c r="E121" s="460"/>
      <c r="F121" s="460"/>
      <c r="G121" s="460"/>
      <c r="H121" s="460"/>
      <c r="I121" s="460"/>
      <c r="J121" s="460"/>
      <c r="K121" s="460"/>
      <c r="L121" s="460"/>
      <c r="M121" s="460"/>
      <c r="N121" s="411"/>
      <c r="P121" s="412"/>
      <c r="Q121" s="412"/>
      <c r="R121" s="412"/>
      <c r="S121" s="412"/>
      <c r="T121" s="412"/>
      <c r="U121" s="412"/>
      <c r="V121" s="412"/>
      <c r="W121" s="412"/>
      <c r="X121" s="412"/>
      <c r="Y121" s="412"/>
      <c r="Z121" s="412"/>
      <c r="AA121" s="412"/>
      <c r="AB121" s="412"/>
      <c r="AC121" s="412"/>
      <c r="AD121" s="412"/>
      <c r="AE121" s="412"/>
      <c r="AF121" s="412"/>
      <c r="AG121" s="412"/>
      <c r="AH121" s="412"/>
      <c r="AI121" s="412"/>
      <c r="AJ121" s="412"/>
      <c r="AK121" s="412"/>
      <c r="AL121" s="412"/>
      <c r="AM121" s="412"/>
      <c r="AN121" s="412"/>
      <c r="AO121" s="412"/>
      <c r="AP121" s="412"/>
      <c r="AQ121" s="412"/>
      <c r="AR121" s="412"/>
      <c r="AS121" s="412"/>
    </row>
    <row r="122" spans="2:64" hidden="1" x14ac:dyDescent="0.35">
      <c r="B122" s="430"/>
      <c r="C122" s="504"/>
      <c r="D122" s="460"/>
      <c r="E122" s="460"/>
      <c r="F122" s="460"/>
      <c r="G122" s="460"/>
      <c r="H122" s="460"/>
      <c r="I122" s="460"/>
      <c r="J122" s="460"/>
      <c r="K122" s="460"/>
      <c r="L122" s="460"/>
      <c r="M122" s="460"/>
      <c r="N122" s="411"/>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row>
    <row r="123" spans="2:64" hidden="1" x14ac:dyDescent="0.35">
      <c r="B123" s="430"/>
      <c r="C123" s="504"/>
      <c r="D123" s="460"/>
      <c r="E123" s="460"/>
      <c r="F123" s="460"/>
      <c r="G123" s="460"/>
      <c r="H123" s="460"/>
      <c r="I123" s="460"/>
      <c r="J123" s="460"/>
      <c r="K123" s="460"/>
      <c r="L123" s="460"/>
      <c r="M123" s="460"/>
      <c r="N123" s="536"/>
      <c r="O123" s="460"/>
      <c r="P123" s="460"/>
      <c r="Q123" s="460"/>
      <c r="R123" s="460"/>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BK123" s="438"/>
      <c r="BL123" s="438"/>
    </row>
    <row r="124" spans="2:64" hidden="1" x14ac:dyDescent="0.35">
      <c r="B124" s="430"/>
      <c r="C124" s="504"/>
      <c r="D124" s="460"/>
      <c r="E124" s="460"/>
      <c r="F124" s="460"/>
      <c r="G124" s="460"/>
      <c r="H124" s="460"/>
      <c r="I124" s="460"/>
      <c r="J124" s="460"/>
      <c r="K124" s="460"/>
      <c r="L124" s="460"/>
      <c r="M124" s="460"/>
      <c r="N124" s="536"/>
      <c r="O124" s="460"/>
      <c r="P124" s="460"/>
      <c r="Q124" s="460"/>
      <c r="R124" s="460"/>
      <c r="S124" s="412"/>
      <c r="T124" s="412"/>
      <c r="U124" s="412"/>
      <c r="V124" s="412"/>
      <c r="W124" s="412"/>
      <c r="X124" s="412"/>
      <c r="Y124" s="412"/>
      <c r="Z124" s="412"/>
      <c r="AA124" s="412"/>
      <c r="AB124" s="412"/>
      <c r="AC124" s="412"/>
      <c r="AD124" s="412"/>
      <c r="AE124" s="412"/>
      <c r="AF124" s="412"/>
      <c r="AG124" s="412"/>
      <c r="AH124" s="412"/>
      <c r="AI124" s="412"/>
      <c r="AJ124" s="412"/>
      <c r="AK124" s="412"/>
      <c r="AL124" s="412"/>
      <c r="AM124" s="412"/>
      <c r="AN124" s="412"/>
      <c r="AO124" s="412"/>
      <c r="AP124" s="412"/>
      <c r="AQ124" s="412"/>
      <c r="AR124" s="412"/>
      <c r="AS124" s="412"/>
    </row>
    <row r="125" spans="2:64" ht="52" hidden="1" customHeight="1" x14ac:dyDescent="0.35">
      <c r="B125" s="430"/>
      <c r="C125" s="504"/>
      <c r="D125" s="460"/>
      <c r="E125" s="460"/>
      <c r="F125" s="460"/>
      <c r="G125" s="460"/>
      <c r="H125" s="460"/>
      <c r="I125" s="460"/>
      <c r="J125" s="460"/>
      <c r="K125" s="460"/>
      <c r="L125" s="460"/>
      <c r="M125" s="460"/>
      <c r="N125" s="411"/>
      <c r="P125" s="460"/>
      <c r="Q125" s="460"/>
      <c r="R125" s="412"/>
      <c r="S125" s="412"/>
      <c r="T125" s="412"/>
      <c r="U125" s="412"/>
      <c r="V125" s="412"/>
      <c r="W125" s="412"/>
      <c r="X125" s="412"/>
      <c r="Y125" s="412"/>
      <c r="Z125" s="412"/>
      <c r="AA125" s="412"/>
      <c r="AB125" s="412"/>
      <c r="AC125" s="412"/>
      <c r="AD125" s="412"/>
      <c r="AE125" s="412"/>
      <c r="AF125" s="412"/>
      <c r="AG125" s="412"/>
      <c r="AH125" s="412"/>
      <c r="AI125" s="412"/>
      <c r="AJ125" s="412"/>
      <c r="AK125" s="412"/>
      <c r="AL125" s="412"/>
      <c r="AM125" s="412"/>
      <c r="AN125" s="412"/>
      <c r="AO125" s="412"/>
      <c r="AP125" s="412"/>
      <c r="AQ125" s="412"/>
      <c r="AR125" s="412"/>
      <c r="AS125" s="412"/>
    </row>
    <row r="126" spans="2:64" hidden="1" x14ac:dyDescent="0.35">
      <c r="B126" s="430"/>
      <c r="C126" s="504"/>
      <c r="D126" s="460"/>
      <c r="E126" s="460"/>
      <c r="F126" s="460"/>
      <c r="G126" s="460"/>
      <c r="H126" s="460"/>
      <c r="I126" s="460"/>
      <c r="J126" s="460"/>
      <c r="K126" s="460"/>
      <c r="L126" s="460"/>
      <c r="M126" s="460"/>
      <c r="N126" s="411"/>
      <c r="P126" s="460"/>
      <c r="Q126" s="460"/>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row>
    <row r="127" spans="2:64" hidden="1" x14ac:dyDescent="0.35">
      <c r="B127" s="430"/>
      <c r="C127" s="504"/>
      <c r="D127" s="460"/>
      <c r="E127" s="460"/>
      <c r="F127" s="460"/>
      <c r="G127" s="460"/>
      <c r="H127" s="460"/>
      <c r="I127" s="460"/>
      <c r="J127" s="460"/>
      <c r="K127" s="460"/>
      <c r="L127" s="460"/>
      <c r="M127" s="460"/>
      <c r="N127" s="411"/>
      <c r="P127" s="460"/>
      <c r="Q127" s="460"/>
      <c r="R127" s="412"/>
      <c r="S127" s="412"/>
      <c r="T127" s="412"/>
      <c r="U127" s="412"/>
      <c r="V127" s="412"/>
      <c r="W127" s="412"/>
      <c r="X127" s="412"/>
      <c r="Y127" s="412"/>
      <c r="Z127" s="412"/>
      <c r="AA127" s="412"/>
      <c r="AB127" s="412"/>
      <c r="AC127" s="412"/>
      <c r="AD127" s="412"/>
      <c r="AE127" s="412"/>
      <c r="AF127" s="412"/>
      <c r="AG127" s="412"/>
      <c r="AH127" s="412"/>
      <c r="AI127" s="412"/>
      <c r="AJ127" s="412"/>
      <c r="AK127" s="412"/>
      <c r="AL127" s="412"/>
      <c r="AM127" s="412"/>
      <c r="AN127" s="412"/>
      <c r="AO127" s="412"/>
      <c r="AP127" s="412"/>
      <c r="AQ127" s="412"/>
      <c r="AR127" s="412"/>
      <c r="AS127" s="412"/>
    </row>
    <row r="128" spans="2:64" hidden="1" x14ac:dyDescent="0.35">
      <c r="B128" s="534"/>
      <c r="C128" s="504"/>
      <c r="D128" s="460"/>
      <c r="E128" s="460"/>
      <c r="F128" s="460"/>
      <c r="G128" s="460"/>
      <c r="H128" s="460"/>
      <c r="I128" s="460"/>
      <c r="J128" s="460"/>
      <c r="K128" s="460"/>
      <c r="L128" s="460"/>
      <c r="M128" s="460"/>
      <c r="N128" s="411"/>
      <c r="P128" s="460"/>
      <c r="Q128" s="460"/>
      <c r="R128" s="412"/>
      <c r="S128" s="412"/>
      <c r="T128" s="412"/>
      <c r="U128" s="412"/>
      <c r="V128" s="412"/>
      <c r="W128" s="412"/>
      <c r="X128" s="412"/>
      <c r="Y128" s="412"/>
      <c r="Z128" s="412"/>
      <c r="AA128" s="412"/>
      <c r="AB128" s="412"/>
      <c r="AC128" s="412"/>
      <c r="AD128" s="412"/>
      <c r="AE128" s="412"/>
      <c r="AF128" s="412"/>
      <c r="AG128" s="412"/>
      <c r="AH128" s="412"/>
      <c r="AI128" s="412"/>
      <c r="AJ128" s="412"/>
      <c r="AK128" s="412"/>
      <c r="AL128" s="412"/>
      <c r="AM128" s="412"/>
      <c r="AN128" s="412"/>
      <c r="AO128" s="412"/>
      <c r="AP128" s="412"/>
      <c r="AQ128" s="412"/>
      <c r="AR128" s="412"/>
      <c r="AS128" s="412"/>
    </row>
    <row r="129" spans="2:45" hidden="1" x14ac:dyDescent="0.35">
      <c r="B129" s="430"/>
      <c r="C129" s="535"/>
      <c r="D129" s="460"/>
      <c r="E129" s="460"/>
      <c r="F129" s="460"/>
      <c r="G129" s="460"/>
      <c r="H129" s="460"/>
      <c r="I129" s="460"/>
      <c r="J129" s="460"/>
      <c r="K129" s="460"/>
      <c r="L129" s="460"/>
      <c r="M129" s="460"/>
      <c r="N129" s="536"/>
      <c r="P129" s="460"/>
      <c r="Q129" s="460"/>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row>
    <row r="130" spans="2:45" hidden="1" x14ac:dyDescent="0.35">
      <c r="B130" s="430"/>
      <c r="C130" s="504"/>
      <c r="D130" s="460"/>
      <c r="E130" s="460"/>
      <c r="F130" s="460"/>
      <c r="G130" s="460"/>
      <c r="H130" s="460"/>
      <c r="I130" s="460"/>
      <c r="J130" s="460"/>
      <c r="K130" s="460"/>
      <c r="L130" s="460"/>
      <c r="M130" s="460"/>
      <c r="N130" s="536"/>
      <c r="P130" s="460"/>
      <c r="Q130" s="460"/>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row>
    <row r="131" spans="2:45" hidden="1" x14ac:dyDescent="0.35">
      <c r="B131" s="430"/>
      <c r="C131" s="504"/>
      <c r="D131" s="460"/>
      <c r="E131" s="460"/>
      <c r="F131" s="460"/>
      <c r="G131" s="460"/>
      <c r="H131" s="460"/>
      <c r="I131" s="460"/>
      <c r="J131" s="460"/>
      <c r="K131" s="460"/>
      <c r="L131" s="460"/>
      <c r="M131" s="412"/>
      <c r="N131" s="536"/>
      <c r="P131" s="460"/>
      <c r="Q131" s="460"/>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row>
    <row r="132" spans="2:45" hidden="1" x14ac:dyDescent="0.35">
      <c r="B132" s="430"/>
      <c r="C132" s="504"/>
      <c r="D132" s="412"/>
      <c r="E132" s="412"/>
      <c r="F132" s="412"/>
      <c r="G132" s="412"/>
      <c r="H132" s="412"/>
      <c r="I132" s="412"/>
      <c r="J132" s="412"/>
      <c r="K132" s="412"/>
      <c r="L132" s="412"/>
      <c r="M132" s="412"/>
      <c r="N132" s="536"/>
      <c r="P132" s="460"/>
      <c r="Q132" s="460"/>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row>
    <row r="133" spans="2:45" hidden="1" x14ac:dyDescent="0.35">
      <c r="B133" s="430"/>
      <c r="C133" s="504"/>
      <c r="D133" s="412"/>
      <c r="E133" s="412"/>
      <c r="F133" s="412"/>
      <c r="G133" s="412"/>
      <c r="H133" s="412"/>
      <c r="I133" s="412"/>
      <c r="J133" s="412"/>
      <c r="K133" s="412"/>
      <c r="L133" s="412"/>
      <c r="M133" s="412"/>
      <c r="N133" s="536"/>
      <c r="P133" s="460"/>
      <c r="Q133" s="460"/>
      <c r="R133" s="412"/>
      <c r="S133" s="412"/>
      <c r="T133" s="412"/>
      <c r="U133" s="412"/>
      <c r="V133" s="412"/>
      <c r="W133" s="412"/>
      <c r="X133" s="412"/>
      <c r="Y133" s="412"/>
      <c r="Z133" s="412"/>
      <c r="AA133" s="412"/>
      <c r="AB133" s="412"/>
      <c r="AC133" s="412"/>
      <c r="AD133" s="412"/>
      <c r="AE133" s="412"/>
      <c r="AF133" s="412"/>
      <c r="AG133" s="412"/>
      <c r="AH133" s="412"/>
      <c r="AI133" s="412"/>
      <c r="AJ133" s="412"/>
      <c r="AK133" s="412"/>
      <c r="AL133" s="412"/>
      <c r="AM133" s="412"/>
    </row>
    <row r="134" spans="2:45" hidden="1" x14ac:dyDescent="0.35">
      <c r="B134" s="430"/>
      <c r="C134" s="504"/>
      <c r="D134" s="412"/>
      <c r="E134" s="412"/>
      <c r="F134" s="412"/>
      <c r="G134" s="412"/>
      <c r="H134" s="412"/>
      <c r="I134" s="412"/>
      <c r="J134" s="412"/>
      <c r="K134" s="412"/>
      <c r="L134" s="412"/>
      <c r="M134" s="412"/>
      <c r="N134" s="536"/>
      <c r="P134" s="460"/>
      <c r="Q134" s="460"/>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row>
    <row r="135" spans="2:45" hidden="1" x14ac:dyDescent="0.35">
      <c r="B135" s="430"/>
      <c r="C135" s="504"/>
      <c r="D135" s="412"/>
      <c r="E135" s="412"/>
      <c r="F135" s="412"/>
      <c r="G135" s="412"/>
      <c r="H135" s="412"/>
      <c r="I135" s="412"/>
      <c r="J135" s="412"/>
      <c r="K135" s="412"/>
      <c r="L135" s="412"/>
      <c r="M135" s="412"/>
      <c r="N135" s="536"/>
      <c r="P135" s="460"/>
      <c r="Q135" s="460"/>
      <c r="R135" s="412"/>
      <c r="S135" s="412"/>
      <c r="T135" s="412"/>
      <c r="U135" s="412"/>
      <c r="V135" s="412"/>
      <c r="W135" s="412"/>
      <c r="X135" s="412"/>
      <c r="Y135" s="412"/>
      <c r="Z135" s="412"/>
      <c r="AA135" s="412"/>
      <c r="AB135" s="412"/>
      <c r="AC135" s="412"/>
      <c r="AD135" s="412"/>
      <c r="AE135" s="412"/>
      <c r="AF135" s="412"/>
      <c r="AG135" s="412"/>
      <c r="AH135" s="412"/>
      <c r="AI135" s="412"/>
      <c r="AJ135" s="412"/>
      <c r="AK135" s="412"/>
      <c r="AL135" s="412"/>
      <c r="AM135" s="412"/>
    </row>
    <row r="136" spans="2:45" hidden="1" x14ac:dyDescent="0.35">
      <c r="B136" s="430"/>
      <c r="C136" s="504"/>
      <c r="D136" s="412"/>
      <c r="E136" s="412"/>
      <c r="F136" s="412"/>
      <c r="G136" s="412"/>
      <c r="H136" s="412"/>
      <c r="I136" s="412"/>
      <c r="J136" s="412"/>
      <c r="K136" s="412"/>
      <c r="L136" s="412"/>
      <c r="M136" s="412"/>
      <c r="N136" s="536"/>
      <c r="P136" s="460"/>
      <c r="Q136" s="460"/>
      <c r="R136" s="412"/>
      <c r="S136" s="412"/>
      <c r="T136" s="412"/>
      <c r="U136" s="412"/>
      <c r="V136" s="412"/>
      <c r="W136" s="412"/>
      <c r="X136" s="412"/>
      <c r="Y136" s="412"/>
      <c r="Z136" s="412"/>
      <c r="AA136" s="412"/>
      <c r="AB136" s="412"/>
      <c r="AC136" s="412"/>
      <c r="AD136" s="412"/>
      <c r="AE136" s="412"/>
      <c r="AF136" s="412"/>
      <c r="AG136" s="412"/>
      <c r="AH136" s="412"/>
      <c r="AI136" s="412"/>
      <c r="AJ136" s="412"/>
      <c r="AK136" s="412"/>
      <c r="AL136" s="412"/>
      <c r="AM136" s="412"/>
    </row>
    <row r="137" spans="2:45" hidden="1" x14ac:dyDescent="0.35">
      <c r="B137" s="430"/>
      <c r="C137" s="504"/>
      <c r="D137" s="412"/>
      <c r="E137" s="412"/>
      <c r="F137" s="412"/>
      <c r="G137" s="412"/>
      <c r="H137" s="412"/>
      <c r="I137" s="412"/>
      <c r="J137" s="412"/>
      <c r="K137" s="412"/>
      <c r="L137" s="412"/>
      <c r="M137" s="412"/>
      <c r="N137" s="536"/>
      <c r="P137" s="460"/>
      <c r="Q137" s="460"/>
      <c r="R137" s="412"/>
      <c r="S137" s="412"/>
      <c r="T137" s="412"/>
      <c r="U137" s="412"/>
      <c r="V137" s="412"/>
      <c r="W137" s="412"/>
      <c r="X137" s="412"/>
      <c r="Y137" s="412"/>
      <c r="Z137" s="412"/>
      <c r="AA137" s="412"/>
      <c r="AB137" s="412"/>
      <c r="AC137" s="412"/>
      <c r="AD137" s="412"/>
      <c r="AE137" s="412"/>
      <c r="AF137" s="412"/>
      <c r="AG137" s="412"/>
      <c r="AH137" s="412"/>
      <c r="AI137" s="412"/>
      <c r="AJ137" s="412"/>
      <c r="AK137" s="412"/>
      <c r="AL137" s="412"/>
      <c r="AM137" s="412"/>
    </row>
    <row r="138" spans="2:45" hidden="1" x14ac:dyDescent="0.35">
      <c r="B138" s="430"/>
      <c r="C138" s="504"/>
      <c r="D138" s="412"/>
      <c r="E138" s="412"/>
      <c r="F138" s="412"/>
      <c r="G138" s="412"/>
      <c r="H138" s="412"/>
      <c r="I138" s="412"/>
      <c r="J138" s="412"/>
      <c r="K138" s="412"/>
      <c r="L138" s="412"/>
      <c r="M138" s="412"/>
      <c r="N138" s="536"/>
      <c r="P138" s="460"/>
      <c r="Q138" s="460"/>
      <c r="R138" s="412"/>
      <c r="S138" s="412"/>
      <c r="T138" s="412"/>
      <c r="U138" s="412"/>
      <c r="V138" s="412"/>
      <c r="W138" s="412"/>
      <c r="X138" s="412"/>
      <c r="Y138" s="412"/>
      <c r="Z138" s="412"/>
      <c r="AA138" s="412"/>
      <c r="AB138" s="412"/>
      <c r="AC138" s="412"/>
      <c r="AD138" s="412"/>
      <c r="AE138" s="412"/>
      <c r="AF138" s="412"/>
      <c r="AG138" s="412"/>
      <c r="AH138" s="412"/>
      <c r="AI138" s="412"/>
      <c r="AJ138" s="412"/>
      <c r="AK138" s="412"/>
      <c r="AL138" s="412"/>
      <c r="AM138" s="412"/>
    </row>
    <row r="139" spans="2:45" hidden="1" x14ac:dyDescent="0.35">
      <c r="B139" s="430"/>
      <c r="C139" s="504"/>
      <c r="D139" s="412"/>
      <c r="E139" s="412"/>
      <c r="F139" s="412"/>
      <c r="G139" s="412"/>
      <c r="H139" s="412"/>
      <c r="I139" s="412"/>
      <c r="J139" s="412"/>
      <c r="K139" s="412"/>
      <c r="L139" s="412"/>
      <c r="M139" s="412"/>
      <c r="N139" s="536"/>
      <c r="P139" s="460"/>
      <c r="Q139" s="460"/>
      <c r="R139" s="412"/>
      <c r="S139" s="412"/>
      <c r="T139" s="412"/>
      <c r="U139" s="412"/>
      <c r="V139" s="412"/>
      <c r="W139" s="412"/>
      <c r="X139" s="412"/>
      <c r="Y139" s="412"/>
      <c r="Z139" s="412"/>
      <c r="AA139" s="412"/>
      <c r="AB139" s="412"/>
      <c r="AC139" s="412"/>
      <c r="AD139" s="412"/>
      <c r="AE139" s="412"/>
      <c r="AF139" s="412"/>
      <c r="AG139" s="412"/>
      <c r="AH139" s="412"/>
      <c r="AI139" s="412"/>
      <c r="AJ139" s="412"/>
      <c r="AK139" s="412"/>
      <c r="AL139" s="412"/>
      <c r="AM139" s="412"/>
    </row>
    <row r="140" spans="2:45" hidden="1" x14ac:dyDescent="0.35">
      <c r="B140" s="430"/>
      <c r="C140" s="504"/>
      <c r="D140" s="412"/>
      <c r="E140" s="412"/>
      <c r="F140" s="412"/>
      <c r="G140" s="412"/>
      <c r="H140" s="412"/>
      <c r="I140" s="412"/>
      <c r="J140" s="412"/>
      <c r="K140" s="412"/>
      <c r="L140" s="412"/>
      <c r="M140" s="412"/>
      <c r="N140" s="536"/>
      <c r="P140" s="460"/>
      <c r="Q140" s="460"/>
      <c r="R140" s="412"/>
      <c r="S140" s="412"/>
      <c r="T140" s="412"/>
      <c r="U140" s="412"/>
      <c r="V140" s="412"/>
      <c r="W140" s="412"/>
      <c r="X140" s="412"/>
      <c r="Y140" s="412"/>
      <c r="Z140" s="412"/>
      <c r="AA140" s="412"/>
      <c r="AB140" s="412"/>
      <c r="AC140" s="412"/>
      <c r="AD140" s="412"/>
      <c r="AE140" s="412"/>
      <c r="AF140" s="412"/>
      <c r="AG140" s="412"/>
      <c r="AH140" s="412"/>
      <c r="AI140" s="412"/>
      <c r="AJ140" s="412"/>
      <c r="AK140" s="412"/>
      <c r="AL140" s="412"/>
      <c r="AM140" s="412"/>
    </row>
    <row r="141" spans="2:45" hidden="1" x14ac:dyDescent="0.35">
      <c r="B141" s="430"/>
      <c r="C141" s="504"/>
      <c r="D141" s="412"/>
      <c r="E141" s="412"/>
      <c r="F141" s="412"/>
      <c r="G141" s="412"/>
      <c r="H141" s="412"/>
      <c r="I141" s="412"/>
      <c r="J141" s="412"/>
      <c r="K141" s="412"/>
      <c r="L141" s="412"/>
      <c r="M141" s="412"/>
      <c r="N141" s="536"/>
      <c r="P141" s="460"/>
      <c r="Q141" s="460"/>
      <c r="R141" s="412"/>
      <c r="S141" s="412"/>
      <c r="T141" s="412"/>
      <c r="U141" s="412"/>
      <c r="V141" s="412"/>
      <c r="W141" s="412"/>
      <c r="X141" s="412"/>
      <c r="Y141" s="412"/>
      <c r="Z141" s="412"/>
      <c r="AA141" s="412"/>
      <c r="AB141" s="412"/>
      <c r="AC141" s="412"/>
      <c r="AD141" s="412"/>
      <c r="AE141" s="412"/>
      <c r="AF141" s="412"/>
      <c r="AG141" s="412"/>
      <c r="AH141" s="412"/>
      <c r="AI141" s="412"/>
      <c r="AJ141" s="412"/>
      <c r="AK141" s="412"/>
      <c r="AL141" s="412"/>
      <c r="AM141" s="412"/>
    </row>
    <row r="142" spans="2:45" hidden="1" x14ac:dyDescent="0.35">
      <c r="B142" s="430"/>
      <c r="C142" s="504"/>
      <c r="D142" s="412"/>
      <c r="E142" s="412"/>
      <c r="F142" s="412"/>
      <c r="G142" s="412"/>
      <c r="H142" s="412"/>
      <c r="I142" s="412"/>
      <c r="J142" s="412"/>
      <c r="K142" s="412"/>
      <c r="L142" s="412"/>
      <c r="M142" s="412"/>
      <c r="N142" s="536"/>
      <c r="P142" s="460"/>
      <c r="Q142" s="460"/>
      <c r="R142" s="412"/>
      <c r="S142" s="412"/>
      <c r="T142" s="412"/>
      <c r="U142" s="412"/>
      <c r="V142" s="412"/>
      <c r="W142" s="412"/>
      <c r="X142" s="412"/>
      <c r="Y142" s="412"/>
      <c r="Z142" s="412"/>
      <c r="AA142" s="412"/>
      <c r="AB142" s="412"/>
      <c r="AC142" s="412"/>
      <c r="AD142" s="412"/>
      <c r="AE142" s="412"/>
      <c r="AF142" s="412"/>
      <c r="AG142" s="412"/>
      <c r="AH142" s="412"/>
      <c r="AI142" s="412"/>
      <c r="AJ142" s="412"/>
      <c r="AK142" s="412"/>
      <c r="AL142" s="412"/>
      <c r="AM142" s="412"/>
    </row>
    <row r="143" spans="2:45" hidden="1" x14ac:dyDescent="0.35">
      <c r="B143" s="430"/>
      <c r="C143" s="504"/>
      <c r="D143" s="412"/>
      <c r="E143" s="412"/>
      <c r="F143" s="412"/>
      <c r="G143" s="412"/>
      <c r="H143" s="412"/>
      <c r="I143" s="412"/>
      <c r="J143" s="412"/>
      <c r="K143" s="412"/>
      <c r="L143" s="412"/>
      <c r="M143" s="412"/>
      <c r="N143" s="536"/>
      <c r="P143" s="460"/>
      <c r="Q143" s="460"/>
      <c r="R143" s="412"/>
      <c r="S143" s="412"/>
      <c r="T143" s="412"/>
      <c r="U143" s="412"/>
      <c r="V143" s="412"/>
      <c r="W143" s="412"/>
      <c r="X143" s="412"/>
      <c r="Y143" s="412"/>
      <c r="Z143" s="412"/>
      <c r="AA143" s="412"/>
      <c r="AB143" s="412"/>
      <c r="AC143" s="412"/>
      <c r="AD143" s="412"/>
      <c r="AE143" s="412"/>
      <c r="AF143" s="412"/>
      <c r="AG143" s="412"/>
      <c r="AH143" s="412"/>
      <c r="AI143" s="412"/>
      <c r="AJ143" s="412"/>
      <c r="AK143" s="412"/>
      <c r="AL143" s="412"/>
      <c r="AM143" s="412"/>
    </row>
    <row r="144" spans="2:45" hidden="1" x14ac:dyDescent="0.35">
      <c r="C144" s="504"/>
      <c r="D144" s="412"/>
      <c r="E144" s="412"/>
      <c r="F144" s="412"/>
      <c r="G144" s="412"/>
      <c r="H144" s="412"/>
      <c r="I144" s="412"/>
      <c r="J144" s="412"/>
      <c r="K144" s="412"/>
      <c r="L144" s="412"/>
      <c r="M144" s="412"/>
      <c r="N144" s="536"/>
      <c r="P144" s="460"/>
      <c r="Q144" s="460"/>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412"/>
      <c r="AM144" s="412"/>
    </row>
    <row r="145" spans="3:39" hidden="1" x14ac:dyDescent="0.35">
      <c r="C145" s="504"/>
      <c r="D145" s="412"/>
      <c r="E145" s="412"/>
      <c r="F145" s="412"/>
      <c r="G145" s="412"/>
      <c r="H145" s="412"/>
      <c r="I145" s="412"/>
      <c r="J145" s="412"/>
      <c r="K145" s="412"/>
      <c r="L145" s="412"/>
      <c r="M145" s="412"/>
      <c r="N145" s="536"/>
      <c r="P145" s="460"/>
      <c r="Q145" s="460"/>
      <c r="R145" s="412"/>
      <c r="S145" s="412"/>
      <c r="T145" s="412"/>
      <c r="U145" s="412"/>
      <c r="V145" s="412"/>
      <c r="W145" s="412"/>
      <c r="X145" s="412"/>
      <c r="Y145" s="412"/>
      <c r="Z145" s="412"/>
      <c r="AA145" s="412"/>
      <c r="AB145" s="412"/>
      <c r="AC145" s="412"/>
      <c r="AD145" s="412"/>
      <c r="AE145" s="412"/>
      <c r="AF145" s="412"/>
      <c r="AG145" s="412"/>
      <c r="AH145" s="412"/>
      <c r="AI145" s="412"/>
      <c r="AJ145" s="412"/>
      <c r="AK145" s="412"/>
      <c r="AL145" s="412"/>
      <c r="AM145" s="412"/>
    </row>
    <row r="146" spans="3:39" hidden="1" x14ac:dyDescent="0.35">
      <c r="C146" s="504"/>
      <c r="D146" s="412"/>
      <c r="E146" s="412"/>
      <c r="F146" s="412"/>
      <c r="G146" s="412"/>
      <c r="H146" s="412"/>
      <c r="I146" s="412"/>
      <c r="J146" s="412"/>
      <c r="K146" s="412"/>
      <c r="L146" s="412"/>
      <c r="M146" s="412"/>
      <c r="N146" s="536"/>
      <c r="P146" s="460"/>
      <c r="Q146" s="460"/>
      <c r="R146" s="412"/>
      <c r="S146" s="412"/>
      <c r="T146" s="412"/>
      <c r="U146" s="412"/>
      <c r="V146" s="412"/>
      <c r="W146" s="412"/>
      <c r="X146" s="412"/>
      <c r="Y146" s="412"/>
      <c r="Z146" s="412"/>
      <c r="AA146" s="412"/>
      <c r="AB146" s="412"/>
      <c r="AC146" s="412"/>
      <c r="AD146" s="412"/>
      <c r="AE146" s="412"/>
      <c r="AF146" s="412"/>
      <c r="AG146" s="412"/>
      <c r="AH146" s="412"/>
      <c r="AI146" s="412"/>
      <c r="AJ146" s="412"/>
      <c r="AK146" s="412"/>
      <c r="AL146" s="412"/>
      <c r="AM146" s="412"/>
    </row>
    <row r="147" spans="3:39" hidden="1" x14ac:dyDescent="0.35">
      <c r="C147" s="504"/>
      <c r="D147" s="412"/>
      <c r="E147" s="412"/>
      <c r="F147" s="412"/>
      <c r="G147" s="412"/>
      <c r="H147" s="412"/>
      <c r="I147" s="412"/>
      <c r="J147" s="412"/>
      <c r="K147" s="412"/>
      <c r="L147" s="412"/>
      <c r="M147" s="412"/>
      <c r="N147" s="536"/>
      <c r="P147" s="460"/>
      <c r="Q147" s="460"/>
      <c r="R147" s="412"/>
      <c r="S147" s="412"/>
      <c r="T147" s="412"/>
      <c r="U147" s="412"/>
      <c r="V147" s="412"/>
      <c r="W147" s="412"/>
      <c r="X147" s="412"/>
      <c r="Y147" s="412"/>
      <c r="Z147" s="412"/>
      <c r="AA147" s="412"/>
      <c r="AB147" s="412"/>
      <c r="AC147" s="412"/>
      <c r="AD147" s="412"/>
      <c r="AE147" s="412"/>
      <c r="AF147" s="412"/>
      <c r="AG147" s="412"/>
      <c r="AH147" s="412"/>
      <c r="AI147" s="412"/>
      <c r="AJ147" s="412"/>
      <c r="AK147" s="412"/>
      <c r="AL147" s="412"/>
      <c r="AM147" s="412"/>
    </row>
    <row r="148" spans="3:39" hidden="1" x14ac:dyDescent="0.35">
      <c r="C148" s="504"/>
      <c r="D148" s="412"/>
      <c r="E148" s="412"/>
      <c r="F148" s="412"/>
      <c r="G148" s="412"/>
      <c r="H148" s="412"/>
      <c r="I148" s="412"/>
      <c r="J148" s="412"/>
      <c r="K148" s="412"/>
      <c r="L148" s="412"/>
      <c r="M148" s="412"/>
      <c r="N148" s="536"/>
      <c r="P148" s="460"/>
      <c r="Q148" s="460"/>
      <c r="R148" s="412"/>
      <c r="S148" s="412"/>
      <c r="T148" s="412"/>
      <c r="U148" s="412"/>
      <c r="V148" s="412"/>
      <c r="W148" s="412"/>
      <c r="X148" s="412"/>
      <c r="Y148" s="412"/>
      <c r="Z148" s="412"/>
      <c r="AA148" s="412"/>
      <c r="AB148" s="412"/>
      <c r="AC148" s="412"/>
      <c r="AD148" s="412"/>
      <c r="AE148" s="412"/>
      <c r="AF148" s="412"/>
      <c r="AG148" s="412"/>
      <c r="AH148" s="412"/>
      <c r="AI148" s="412"/>
      <c r="AJ148" s="412"/>
      <c r="AK148" s="412"/>
      <c r="AL148" s="412"/>
      <c r="AM148" s="412"/>
    </row>
    <row r="149" spans="3:39" hidden="1" x14ac:dyDescent="0.35">
      <c r="C149" s="504"/>
      <c r="D149" s="412"/>
      <c r="E149" s="412"/>
      <c r="F149" s="412"/>
      <c r="G149" s="412"/>
      <c r="H149" s="412"/>
      <c r="I149" s="412"/>
      <c r="J149" s="412"/>
      <c r="K149" s="412"/>
      <c r="L149" s="412"/>
      <c r="M149" s="412"/>
      <c r="N149" s="536"/>
      <c r="P149" s="460"/>
      <c r="Q149" s="460"/>
      <c r="R149" s="412"/>
      <c r="S149" s="412"/>
      <c r="T149" s="412"/>
      <c r="U149" s="412"/>
      <c r="V149" s="412"/>
      <c r="W149" s="412"/>
      <c r="X149" s="412"/>
      <c r="Y149" s="412"/>
      <c r="Z149" s="412"/>
      <c r="AA149" s="412"/>
      <c r="AB149" s="412"/>
      <c r="AC149" s="412"/>
      <c r="AD149" s="412"/>
      <c r="AE149" s="412"/>
      <c r="AF149" s="412"/>
      <c r="AG149" s="412"/>
      <c r="AH149" s="412"/>
      <c r="AI149" s="412"/>
      <c r="AJ149" s="412"/>
      <c r="AK149" s="412"/>
      <c r="AL149" s="412"/>
      <c r="AM149" s="412"/>
    </row>
    <row r="150" spans="3:39" hidden="1" x14ac:dyDescent="0.35">
      <c r="C150" s="504"/>
      <c r="D150" s="412"/>
      <c r="E150" s="412"/>
      <c r="F150" s="412"/>
      <c r="G150" s="412"/>
      <c r="H150" s="412"/>
      <c r="I150" s="412"/>
      <c r="J150" s="412"/>
      <c r="K150" s="412"/>
      <c r="L150" s="412"/>
      <c r="M150" s="412"/>
      <c r="N150" s="536"/>
      <c r="P150" s="460"/>
      <c r="Q150" s="460"/>
      <c r="R150" s="412"/>
      <c r="S150" s="412"/>
      <c r="T150" s="412"/>
      <c r="U150" s="412"/>
      <c r="V150" s="412"/>
      <c r="W150" s="412"/>
      <c r="X150" s="412"/>
      <c r="Y150" s="412"/>
      <c r="Z150" s="412"/>
      <c r="AA150" s="412"/>
      <c r="AB150" s="412"/>
      <c r="AC150" s="412"/>
      <c r="AD150" s="412"/>
      <c r="AE150" s="412"/>
      <c r="AF150" s="412"/>
      <c r="AG150" s="412"/>
      <c r="AH150" s="412"/>
      <c r="AI150" s="412"/>
      <c r="AJ150" s="412"/>
      <c r="AK150" s="412"/>
      <c r="AL150" s="412"/>
      <c r="AM150" s="412"/>
    </row>
    <row r="151" spans="3:39" hidden="1" x14ac:dyDescent="0.35">
      <c r="C151" s="504"/>
      <c r="D151" s="412"/>
      <c r="E151" s="412"/>
      <c r="F151" s="412"/>
      <c r="G151" s="412"/>
      <c r="H151" s="412"/>
      <c r="I151" s="412"/>
      <c r="J151" s="412"/>
      <c r="K151" s="412"/>
      <c r="L151" s="412"/>
      <c r="M151" s="412"/>
      <c r="N151" s="536"/>
      <c r="P151" s="460"/>
      <c r="Q151" s="460"/>
      <c r="R151" s="412"/>
      <c r="S151" s="412"/>
      <c r="T151" s="412"/>
      <c r="U151" s="412"/>
      <c r="V151" s="412"/>
      <c r="W151" s="412"/>
      <c r="X151" s="412"/>
      <c r="Y151" s="412"/>
      <c r="Z151" s="412"/>
      <c r="AA151" s="412"/>
      <c r="AB151" s="412"/>
      <c r="AC151" s="412"/>
      <c r="AD151" s="412"/>
      <c r="AE151" s="412"/>
      <c r="AF151" s="412"/>
      <c r="AG151" s="412"/>
      <c r="AH151" s="412"/>
      <c r="AI151" s="412"/>
      <c r="AJ151" s="412"/>
      <c r="AK151" s="412"/>
      <c r="AL151" s="412"/>
      <c r="AM151" s="412"/>
    </row>
    <row r="152" spans="3:39" hidden="1" x14ac:dyDescent="0.35">
      <c r="C152" s="504"/>
      <c r="D152" s="412"/>
      <c r="E152" s="412"/>
      <c r="F152" s="412"/>
      <c r="G152" s="412"/>
      <c r="H152" s="412"/>
      <c r="I152" s="412"/>
      <c r="J152" s="412"/>
      <c r="K152" s="412"/>
      <c r="L152" s="412"/>
      <c r="M152" s="412"/>
      <c r="N152" s="536"/>
      <c r="P152" s="460"/>
      <c r="Q152" s="460"/>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412"/>
      <c r="AM152" s="412"/>
    </row>
    <row r="153" spans="3:39" hidden="1" x14ac:dyDescent="0.35">
      <c r="C153" s="504"/>
      <c r="D153" s="412"/>
      <c r="E153" s="412"/>
      <c r="F153" s="412"/>
      <c r="G153" s="412"/>
      <c r="H153" s="412"/>
      <c r="I153" s="412"/>
      <c r="J153" s="412"/>
      <c r="K153" s="412"/>
      <c r="L153" s="412"/>
      <c r="M153" s="412"/>
      <c r="N153" s="536"/>
      <c r="P153" s="460"/>
      <c r="Q153" s="460"/>
      <c r="R153" s="412"/>
      <c r="S153" s="412"/>
      <c r="T153" s="412"/>
      <c r="U153" s="412"/>
      <c r="V153" s="412"/>
      <c r="W153" s="412"/>
      <c r="X153" s="412"/>
      <c r="Y153" s="412"/>
      <c r="Z153" s="412"/>
      <c r="AA153" s="412"/>
      <c r="AB153" s="412"/>
      <c r="AC153" s="412"/>
      <c r="AD153" s="412"/>
      <c r="AE153" s="412"/>
      <c r="AF153" s="412"/>
      <c r="AG153" s="412"/>
      <c r="AH153" s="412"/>
      <c r="AI153" s="412"/>
      <c r="AJ153" s="412"/>
      <c r="AK153" s="412"/>
      <c r="AL153" s="412"/>
      <c r="AM153" s="412"/>
    </row>
    <row r="154" spans="3:39" hidden="1" x14ac:dyDescent="0.35">
      <c r="C154" s="504"/>
      <c r="D154" s="412"/>
      <c r="E154" s="412"/>
      <c r="F154" s="412"/>
      <c r="G154" s="412"/>
      <c r="H154" s="412"/>
      <c r="I154" s="412"/>
      <c r="J154" s="412"/>
      <c r="K154" s="412"/>
      <c r="L154" s="412"/>
      <c r="M154" s="412"/>
      <c r="N154" s="536"/>
      <c r="P154" s="460"/>
      <c r="Q154" s="460"/>
      <c r="R154" s="412"/>
      <c r="S154" s="412"/>
      <c r="T154" s="412"/>
      <c r="U154" s="412"/>
      <c r="V154" s="412"/>
      <c r="W154" s="412"/>
      <c r="X154" s="412"/>
      <c r="Y154" s="412"/>
      <c r="Z154" s="412"/>
      <c r="AA154" s="412"/>
      <c r="AB154" s="412"/>
      <c r="AC154" s="412"/>
      <c r="AD154" s="412"/>
      <c r="AE154" s="412"/>
      <c r="AF154" s="412"/>
      <c r="AG154" s="412"/>
      <c r="AH154" s="412"/>
      <c r="AI154" s="412"/>
      <c r="AJ154" s="412"/>
      <c r="AK154" s="412"/>
      <c r="AL154" s="412"/>
      <c r="AM154" s="412"/>
    </row>
    <row r="155" spans="3:39" hidden="1" x14ac:dyDescent="0.35">
      <c r="C155" s="504"/>
      <c r="D155" s="412"/>
      <c r="E155" s="412"/>
      <c r="F155" s="412"/>
      <c r="G155" s="412"/>
      <c r="H155" s="412"/>
      <c r="I155" s="412"/>
      <c r="J155" s="412"/>
      <c r="K155" s="412"/>
      <c r="L155" s="412"/>
      <c r="M155" s="412"/>
      <c r="N155" s="536"/>
      <c r="P155" s="460"/>
      <c r="Q155" s="460"/>
      <c r="R155" s="412"/>
      <c r="S155" s="412"/>
      <c r="T155" s="412"/>
      <c r="U155" s="412"/>
      <c r="V155" s="412"/>
      <c r="W155" s="412"/>
      <c r="X155" s="412"/>
      <c r="Y155" s="412"/>
      <c r="Z155" s="412"/>
      <c r="AA155" s="412"/>
      <c r="AB155" s="412"/>
      <c r="AC155" s="412"/>
      <c r="AD155" s="412"/>
      <c r="AE155" s="412"/>
      <c r="AF155" s="412"/>
      <c r="AG155" s="412"/>
      <c r="AH155" s="412"/>
      <c r="AI155" s="412"/>
      <c r="AJ155" s="412"/>
      <c r="AK155" s="412"/>
      <c r="AL155" s="412"/>
      <c r="AM155" s="412"/>
    </row>
    <row r="156" spans="3:39" hidden="1" x14ac:dyDescent="0.35">
      <c r="C156" s="504"/>
      <c r="D156" s="412"/>
      <c r="E156" s="412"/>
      <c r="F156" s="412"/>
      <c r="G156" s="412"/>
      <c r="H156" s="412"/>
      <c r="I156" s="412"/>
      <c r="J156" s="412"/>
      <c r="K156" s="412"/>
      <c r="L156" s="412"/>
      <c r="M156" s="412"/>
      <c r="N156" s="536"/>
      <c r="P156" s="460"/>
      <c r="Q156" s="460"/>
      <c r="R156" s="412"/>
      <c r="S156" s="412"/>
      <c r="T156" s="412"/>
      <c r="U156" s="412"/>
      <c r="V156" s="412"/>
      <c r="W156" s="412"/>
      <c r="X156" s="412"/>
      <c r="Y156" s="412"/>
      <c r="Z156" s="412"/>
      <c r="AA156" s="412"/>
      <c r="AB156" s="412"/>
      <c r="AC156" s="412"/>
      <c r="AD156" s="412"/>
      <c r="AE156" s="412"/>
      <c r="AF156" s="412"/>
      <c r="AG156" s="412"/>
      <c r="AH156" s="412"/>
      <c r="AI156" s="412"/>
      <c r="AJ156" s="412"/>
      <c r="AK156" s="412"/>
      <c r="AL156" s="412"/>
      <c r="AM156" s="412"/>
    </row>
    <row r="157" spans="3:39" hidden="1" x14ac:dyDescent="0.35">
      <c r="C157" s="504"/>
      <c r="D157" s="412"/>
      <c r="E157" s="412"/>
      <c r="F157" s="412"/>
      <c r="G157" s="412"/>
      <c r="H157" s="412"/>
      <c r="I157" s="412"/>
      <c r="J157" s="412"/>
      <c r="K157" s="412"/>
      <c r="L157" s="412"/>
      <c r="M157" s="412"/>
      <c r="N157" s="536"/>
      <c r="P157" s="460"/>
      <c r="Q157" s="460"/>
      <c r="R157" s="412"/>
      <c r="S157" s="412"/>
      <c r="T157" s="412"/>
      <c r="U157" s="412"/>
      <c r="V157" s="412"/>
      <c r="W157" s="412"/>
      <c r="X157" s="412"/>
      <c r="Y157" s="412"/>
      <c r="Z157" s="412"/>
      <c r="AA157" s="412"/>
      <c r="AB157" s="412"/>
      <c r="AC157" s="412"/>
      <c r="AD157" s="412"/>
      <c r="AE157" s="412"/>
      <c r="AF157" s="412"/>
      <c r="AG157" s="412"/>
      <c r="AH157" s="412"/>
      <c r="AI157" s="412"/>
      <c r="AJ157" s="412"/>
      <c r="AK157" s="412"/>
      <c r="AL157" s="412"/>
      <c r="AM157" s="412"/>
    </row>
    <row r="158" spans="3:39" hidden="1" x14ac:dyDescent="0.35">
      <c r="C158" s="504"/>
      <c r="D158" s="412"/>
      <c r="E158" s="412"/>
      <c r="F158" s="412"/>
      <c r="G158" s="412"/>
      <c r="H158" s="412"/>
      <c r="I158" s="412"/>
      <c r="J158" s="412"/>
      <c r="K158" s="412"/>
      <c r="L158" s="412"/>
      <c r="M158" s="412"/>
      <c r="N158" s="536"/>
      <c r="P158" s="460"/>
      <c r="Q158" s="460"/>
      <c r="R158" s="412"/>
      <c r="S158" s="412"/>
      <c r="T158" s="412"/>
      <c r="U158" s="412"/>
      <c r="V158" s="412"/>
      <c r="W158" s="412"/>
      <c r="X158" s="412"/>
      <c r="Y158" s="412"/>
      <c r="Z158" s="412"/>
      <c r="AA158" s="412"/>
      <c r="AB158" s="412"/>
      <c r="AC158" s="412"/>
      <c r="AD158" s="412"/>
      <c r="AE158" s="412"/>
      <c r="AF158" s="412"/>
      <c r="AG158" s="412"/>
      <c r="AH158" s="412"/>
      <c r="AI158" s="412"/>
      <c r="AJ158" s="412"/>
      <c r="AK158" s="412"/>
      <c r="AL158" s="412"/>
      <c r="AM158" s="412"/>
    </row>
    <row r="159" spans="3:39" hidden="1" x14ac:dyDescent="0.35">
      <c r="C159" s="504"/>
      <c r="D159" s="412"/>
      <c r="E159" s="412"/>
      <c r="F159" s="412"/>
      <c r="G159" s="412"/>
      <c r="H159" s="412"/>
      <c r="I159" s="412"/>
      <c r="J159" s="412"/>
      <c r="K159" s="412"/>
      <c r="L159" s="412"/>
      <c r="M159" s="412"/>
      <c r="N159" s="536"/>
      <c r="O159" s="460"/>
      <c r="P159" s="460"/>
      <c r="Q159" s="460"/>
      <c r="R159" s="460"/>
      <c r="S159" s="412"/>
      <c r="T159" s="412"/>
      <c r="U159" s="412"/>
      <c r="V159" s="412"/>
      <c r="W159" s="412"/>
      <c r="X159" s="412"/>
      <c r="Y159" s="412"/>
      <c r="Z159" s="412"/>
      <c r="AA159" s="412"/>
      <c r="AB159" s="412"/>
      <c r="AC159" s="412"/>
      <c r="AD159" s="412"/>
      <c r="AE159" s="412"/>
      <c r="AF159" s="412"/>
      <c r="AG159" s="412"/>
      <c r="AH159" s="412"/>
      <c r="AI159" s="412"/>
      <c r="AJ159" s="412"/>
      <c r="AK159" s="412"/>
      <c r="AL159" s="412"/>
      <c r="AM159" s="412"/>
    </row>
    <row r="160" spans="3:39" hidden="1" x14ac:dyDescent="0.35">
      <c r="C160" s="504"/>
      <c r="D160" s="412"/>
      <c r="E160" s="412"/>
      <c r="F160" s="412"/>
      <c r="G160" s="412"/>
      <c r="H160" s="412"/>
      <c r="I160" s="412"/>
      <c r="J160" s="412"/>
      <c r="K160" s="412"/>
      <c r="L160" s="412"/>
      <c r="M160" s="412"/>
      <c r="N160" s="536"/>
      <c r="O160" s="460"/>
      <c r="P160" s="460"/>
      <c r="Q160" s="460"/>
      <c r="R160" s="460"/>
      <c r="S160" s="412"/>
      <c r="T160" s="412"/>
      <c r="U160" s="412"/>
      <c r="V160" s="412"/>
      <c r="W160" s="412"/>
      <c r="X160" s="412"/>
      <c r="Y160" s="412"/>
      <c r="Z160" s="412"/>
      <c r="AA160" s="412"/>
      <c r="AB160" s="412"/>
      <c r="AC160" s="412"/>
      <c r="AD160" s="412"/>
      <c r="AE160" s="412"/>
      <c r="AF160" s="412"/>
      <c r="AG160" s="412"/>
      <c r="AH160" s="412"/>
      <c r="AI160" s="412"/>
      <c r="AJ160" s="412"/>
      <c r="AK160" s="412"/>
      <c r="AL160" s="412"/>
      <c r="AM160" s="412"/>
    </row>
    <row r="161" spans="3:39" hidden="1" x14ac:dyDescent="0.35">
      <c r="C161" s="504"/>
      <c r="D161" s="412"/>
      <c r="E161" s="412"/>
      <c r="F161" s="412"/>
      <c r="G161" s="412"/>
      <c r="H161" s="412"/>
      <c r="I161" s="412"/>
      <c r="J161" s="412"/>
      <c r="K161" s="412"/>
      <c r="L161" s="412"/>
      <c r="M161" s="412"/>
      <c r="N161" s="536"/>
      <c r="P161" s="412"/>
      <c r="Q161" s="412"/>
      <c r="R161" s="412"/>
      <c r="S161" s="412"/>
      <c r="T161" s="412"/>
      <c r="U161" s="412"/>
      <c r="V161" s="412"/>
      <c r="W161" s="412"/>
      <c r="X161" s="412"/>
      <c r="Y161" s="412"/>
      <c r="Z161" s="412"/>
      <c r="AA161" s="412"/>
      <c r="AB161" s="412"/>
      <c r="AC161" s="412"/>
      <c r="AD161" s="412"/>
      <c r="AE161" s="412"/>
      <c r="AF161" s="412"/>
      <c r="AG161" s="412"/>
      <c r="AH161" s="412"/>
      <c r="AI161" s="412"/>
      <c r="AJ161" s="412"/>
      <c r="AK161" s="412"/>
      <c r="AL161" s="412"/>
      <c r="AM161" s="412"/>
    </row>
    <row r="162" spans="3:39" hidden="1" x14ac:dyDescent="0.35">
      <c r="C162" s="504"/>
      <c r="D162" s="412"/>
      <c r="E162" s="412"/>
      <c r="F162" s="412"/>
      <c r="G162" s="412"/>
      <c r="H162" s="412"/>
      <c r="I162" s="412"/>
      <c r="J162" s="412"/>
      <c r="K162" s="412"/>
      <c r="L162" s="412"/>
      <c r="M162" s="412"/>
      <c r="N162" s="536"/>
      <c r="P162" s="412"/>
      <c r="Q162" s="412"/>
      <c r="R162" s="412"/>
      <c r="S162" s="412"/>
      <c r="T162" s="412"/>
      <c r="U162" s="412"/>
      <c r="V162" s="412"/>
      <c r="W162" s="412"/>
      <c r="X162" s="412"/>
      <c r="Y162" s="412"/>
      <c r="Z162" s="412"/>
      <c r="AA162" s="412"/>
      <c r="AB162" s="412"/>
      <c r="AC162" s="412"/>
      <c r="AD162" s="412"/>
      <c r="AE162" s="412"/>
      <c r="AF162" s="412"/>
      <c r="AG162" s="412"/>
      <c r="AH162" s="412"/>
      <c r="AI162" s="412"/>
      <c r="AJ162" s="412"/>
      <c r="AK162" s="412"/>
      <c r="AL162" s="412"/>
      <c r="AM162" s="412"/>
    </row>
    <row r="163" spans="3:39" hidden="1" x14ac:dyDescent="0.35">
      <c r="C163" s="504"/>
      <c r="D163" s="412"/>
      <c r="E163" s="412"/>
      <c r="F163" s="412"/>
      <c r="G163" s="412"/>
      <c r="H163" s="412"/>
      <c r="I163" s="412"/>
      <c r="J163" s="412"/>
      <c r="K163" s="412"/>
      <c r="L163" s="412"/>
      <c r="M163" s="412"/>
      <c r="N163" s="411"/>
      <c r="P163" s="412"/>
      <c r="Q163" s="412"/>
      <c r="R163" s="412"/>
      <c r="S163" s="412"/>
      <c r="T163" s="412"/>
      <c r="U163" s="412"/>
      <c r="V163" s="412"/>
      <c r="W163" s="412"/>
      <c r="X163" s="412"/>
      <c r="Y163" s="412"/>
      <c r="Z163" s="412"/>
      <c r="AA163" s="412"/>
      <c r="AB163" s="412"/>
      <c r="AC163" s="412"/>
      <c r="AD163" s="412"/>
      <c r="AE163" s="412"/>
      <c r="AF163" s="412"/>
      <c r="AG163" s="412"/>
      <c r="AH163" s="412"/>
      <c r="AI163" s="412"/>
      <c r="AJ163" s="412"/>
      <c r="AK163" s="412"/>
      <c r="AL163" s="412"/>
      <c r="AM163" s="412"/>
    </row>
    <row r="164" spans="3:39" hidden="1" x14ac:dyDescent="0.35">
      <c r="C164" s="504"/>
      <c r="D164" s="412"/>
      <c r="E164" s="412"/>
      <c r="F164" s="412"/>
      <c r="G164" s="412"/>
      <c r="H164" s="412"/>
      <c r="I164" s="412"/>
      <c r="J164" s="412"/>
      <c r="K164" s="412"/>
      <c r="L164" s="412"/>
      <c r="M164" s="412"/>
      <c r="N164" s="411"/>
      <c r="P164" s="412"/>
      <c r="Q164" s="412"/>
      <c r="R164" s="412"/>
      <c r="S164" s="412"/>
      <c r="T164" s="412"/>
      <c r="U164" s="412"/>
      <c r="V164" s="412"/>
      <c r="W164" s="412"/>
      <c r="X164" s="412"/>
      <c r="Y164" s="412"/>
      <c r="Z164" s="412"/>
      <c r="AA164" s="412"/>
      <c r="AB164" s="412"/>
      <c r="AC164" s="412"/>
      <c r="AD164" s="412"/>
      <c r="AE164" s="412"/>
      <c r="AF164" s="412"/>
      <c r="AG164" s="412"/>
      <c r="AH164" s="412"/>
      <c r="AI164" s="412"/>
      <c r="AJ164" s="412"/>
      <c r="AK164" s="412"/>
      <c r="AL164" s="412"/>
      <c r="AM164" s="412"/>
    </row>
    <row r="165" spans="3:39" hidden="1" x14ac:dyDescent="0.35">
      <c r="C165" s="504"/>
      <c r="D165" s="412"/>
      <c r="E165" s="412"/>
      <c r="F165" s="412"/>
      <c r="G165" s="412"/>
      <c r="H165" s="412"/>
      <c r="I165" s="412"/>
      <c r="J165" s="412"/>
      <c r="K165" s="412"/>
      <c r="L165" s="412"/>
      <c r="M165" s="412"/>
      <c r="N165" s="411"/>
      <c r="P165" s="412"/>
      <c r="Q165" s="412"/>
      <c r="R165" s="412"/>
      <c r="S165" s="412"/>
      <c r="T165" s="412"/>
      <c r="U165" s="412"/>
      <c r="V165" s="412"/>
      <c r="W165" s="412"/>
      <c r="X165" s="412"/>
      <c r="Y165" s="412"/>
      <c r="Z165" s="412"/>
      <c r="AA165" s="412"/>
      <c r="AB165" s="412"/>
      <c r="AC165" s="412"/>
      <c r="AD165" s="412"/>
      <c r="AE165" s="412"/>
      <c r="AF165" s="412"/>
      <c r="AG165" s="412"/>
      <c r="AH165" s="412"/>
      <c r="AI165" s="412"/>
      <c r="AJ165" s="412"/>
      <c r="AK165" s="412"/>
      <c r="AL165" s="412"/>
      <c r="AM165" s="412"/>
    </row>
    <row r="166" spans="3:39" hidden="1" x14ac:dyDescent="0.35">
      <c r="C166" s="504"/>
      <c r="D166" s="412"/>
      <c r="E166" s="412"/>
      <c r="F166" s="412"/>
      <c r="G166" s="412"/>
      <c r="H166" s="412"/>
      <c r="I166" s="412"/>
      <c r="J166" s="412"/>
      <c r="K166" s="412"/>
      <c r="L166" s="412"/>
      <c r="M166" s="412"/>
      <c r="N166" s="411"/>
      <c r="P166" s="412"/>
      <c r="Q166" s="412"/>
      <c r="R166" s="412"/>
      <c r="S166" s="412"/>
      <c r="T166" s="412"/>
      <c r="U166" s="412"/>
      <c r="V166" s="412"/>
      <c r="W166" s="412"/>
      <c r="X166" s="412"/>
      <c r="Y166" s="412"/>
      <c r="Z166" s="412"/>
      <c r="AA166" s="412"/>
      <c r="AB166" s="412"/>
      <c r="AC166" s="412"/>
      <c r="AD166" s="412"/>
      <c r="AE166" s="412"/>
      <c r="AF166" s="412"/>
      <c r="AG166" s="412"/>
      <c r="AH166" s="412"/>
      <c r="AI166" s="412"/>
      <c r="AJ166" s="412"/>
      <c r="AK166" s="412"/>
      <c r="AL166" s="412"/>
      <c r="AM166" s="412"/>
    </row>
    <row r="167" spans="3:39" hidden="1" x14ac:dyDescent="0.35">
      <c r="C167" s="504"/>
      <c r="D167" s="412"/>
      <c r="E167" s="412"/>
      <c r="F167" s="412"/>
      <c r="G167" s="412"/>
      <c r="H167" s="412"/>
      <c r="I167" s="412"/>
      <c r="J167" s="412"/>
      <c r="K167" s="412"/>
      <c r="L167" s="412"/>
      <c r="M167" s="412"/>
      <c r="N167" s="411"/>
      <c r="P167" s="412"/>
      <c r="Q167" s="412"/>
      <c r="R167" s="412"/>
      <c r="S167" s="412"/>
      <c r="T167" s="412"/>
      <c r="U167" s="412"/>
      <c r="V167" s="412"/>
      <c r="W167" s="412"/>
      <c r="X167" s="412"/>
      <c r="Y167" s="412"/>
      <c r="Z167" s="412"/>
      <c r="AA167" s="412"/>
      <c r="AB167" s="412"/>
      <c r="AC167" s="412"/>
      <c r="AD167" s="412"/>
      <c r="AE167" s="412"/>
      <c r="AF167" s="412"/>
      <c r="AG167" s="412"/>
      <c r="AH167" s="412"/>
      <c r="AI167" s="412"/>
      <c r="AJ167" s="412"/>
      <c r="AK167" s="412"/>
      <c r="AL167" s="412"/>
      <c r="AM167" s="412"/>
    </row>
    <row r="168" spans="3:39" hidden="1" x14ac:dyDescent="0.35">
      <c r="C168" s="504"/>
      <c r="D168" s="412"/>
      <c r="E168" s="412"/>
      <c r="F168" s="412"/>
      <c r="G168" s="412"/>
      <c r="H168" s="412"/>
      <c r="I168" s="412"/>
      <c r="J168" s="412"/>
      <c r="K168" s="412"/>
      <c r="L168" s="412"/>
      <c r="M168" s="412"/>
      <c r="N168" s="411"/>
      <c r="P168" s="412"/>
      <c r="Q168" s="412"/>
      <c r="R168" s="412"/>
      <c r="S168" s="412"/>
      <c r="T168" s="412"/>
      <c r="U168" s="412"/>
      <c r="V168" s="412"/>
      <c r="W168" s="412"/>
      <c r="X168" s="412"/>
      <c r="Y168" s="412"/>
      <c r="Z168" s="412"/>
      <c r="AA168" s="412"/>
      <c r="AB168" s="412"/>
      <c r="AC168" s="412"/>
      <c r="AD168" s="412"/>
      <c r="AE168" s="412"/>
      <c r="AF168" s="412"/>
      <c r="AG168" s="412"/>
      <c r="AH168" s="412"/>
      <c r="AI168" s="412"/>
      <c r="AJ168" s="412"/>
      <c r="AK168" s="412"/>
      <c r="AL168" s="412"/>
      <c r="AM168" s="412"/>
    </row>
    <row r="169" spans="3:39" hidden="1" x14ac:dyDescent="0.35">
      <c r="C169" s="504"/>
      <c r="D169" s="412"/>
      <c r="E169" s="412"/>
      <c r="F169" s="412"/>
      <c r="G169" s="412"/>
      <c r="H169" s="412"/>
      <c r="I169" s="412"/>
      <c r="J169" s="412"/>
      <c r="K169" s="412"/>
      <c r="L169" s="412"/>
      <c r="M169" s="412"/>
      <c r="N169" s="411"/>
      <c r="P169" s="412"/>
      <c r="Q169" s="412"/>
      <c r="R169" s="412"/>
      <c r="S169" s="412"/>
      <c r="T169" s="412"/>
      <c r="U169" s="412"/>
      <c r="V169" s="412"/>
      <c r="W169" s="412"/>
      <c r="X169" s="412"/>
      <c r="Y169" s="412"/>
      <c r="Z169" s="412"/>
      <c r="AA169" s="412"/>
      <c r="AB169" s="412"/>
      <c r="AC169" s="412"/>
      <c r="AD169" s="412"/>
      <c r="AE169" s="412"/>
      <c r="AF169" s="412"/>
      <c r="AG169" s="412"/>
      <c r="AH169" s="412"/>
      <c r="AI169" s="412"/>
      <c r="AJ169" s="412"/>
      <c r="AK169" s="412"/>
      <c r="AL169" s="412"/>
      <c r="AM169" s="412"/>
    </row>
    <row r="170" spans="3:39" hidden="1" x14ac:dyDescent="0.35">
      <c r="C170" s="504"/>
      <c r="D170" s="412"/>
      <c r="E170" s="412"/>
      <c r="F170" s="412"/>
      <c r="G170" s="412"/>
      <c r="H170" s="412"/>
      <c r="I170" s="412"/>
      <c r="J170" s="412"/>
      <c r="K170" s="412"/>
      <c r="L170" s="412"/>
      <c r="M170" s="412"/>
      <c r="N170" s="411"/>
      <c r="P170" s="412"/>
      <c r="Q170" s="412"/>
      <c r="R170" s="412"/>
      <c r="S170" s="412"/>
      <c r="T170" s="412"/>
      <c r="U170" s="412"/>
      <c r="V170" s="412"/>
      <c r="W170" s="412"/>
      <c r="X170" s="412"/>
      <c r="Y170" s="412"/>
      <c r="Z170" s="412"/>
      <c r="AA170" s="412"/>
      <c r="AB170" s="412"/>
      <c r="AC170" s="412"/>
      <c r="AD170" s="412"/>
      <c r="AE170" s="412"/>
      <c r="AF170" s="412"/>
      <c r="AG170" s="412"/>
      <c r="AH170" s="412"/>
      <c r="AI170" s="412"/>
      <c r="AJ170" s="412"/>
      <c r="AK170" s="412"/>
      <c r="AL170" s="412"/>
      <c r="AM170" s="412"/>
    </row>
    <row r="171" spans="3:39" hidden="1" x14ac:dyDescent="0.35">
      <c r="C171" s="504"/>
      <c r="D171" s="412"/>
      <c r="E171" s="412"/>
      <c r="F171" s="412"/>
      <c r="G171" s="412"/>
      <c r="H171" s="412"/>
      <c r="I171" s="412"/>
      <c r="J171" s="412"/>
      <c r="K171" s="412"/>
      <c r="L171" s="412"/>
      <c r="M171" s="412"/>
      <c r="N171" s="411"/>
      <c r="P171" s="412"/>
      <c r="Q171" s="412"/>
      <c r="R171" s="412"/>
      <c r="S171" s="412"/>
      <c r="T171" s="412"/>
      <c r="U171" s="412"/>
      <c r="V171" s="412"/>
      <c r="W171" s="412"/>
      <c r="X171" s="412"/>
      <c r="Y171" s="412"/>
      <c r="Z171" s="412"/>
      <c r="AA171" s="412"/>
      <c r="AB171" s="412"/>
      <c r="AC171" s="412"/>
      <c r="AD171" s="412"/>
      <c r="AE171" s="412"/>
      <c r="AF171" s="412"/>
      <c r="AG171" s="412"/>
      <c r="AH171" s="412"/>
      <c r="AI171" s="412"/>
      <c r="AJ171" s="412"/>
      <c r="AK171" s="412"/>
      <c r="AL171" s="412"/>
      <c r="AM171" s="412"/>
    </row>
    <row r="172" spans="3:39" hidden="1" x14ac:dyDescent="0.35">
      <c r="C172" s="504"/>
      <c r="D172" s="412"/>
      <c r="E172" s="412"/>
      <c r="F172" s="412"/>
      <c r="G172" s="412"/>
      <c r="H172" s="412"/>
      <c r="I172" s="412"/>
      <c r="J172" s="412"/>
      <c r="K172" s="412"/>
      <c r="L172" s="412"/>
      <c r="M172" s="412"/>
      <c r="N172" s="411"/>
      <c r="P172" s="412"/>
      <c r="Q172" s="412"/>
      <c r="R172" s="412"/>
      <c r="S172" s="412"/>
      <c r="T172" s="412"/>
      <c r="U172" s="412"/>
      <c r="V172" s="412"/>
      <c r="W172" s="412"/>
      <c r="X172" s="412"/>
      <c r="Y172" s="412"/>
      <c r="Z172" s="412"/>
      <c r="AA172" s="412"/>
      <c r="AB172" s="412"/>
      <c r="AC172" s="412"/>
      <c r="AD172" s="412"/>
      <c r="AE172" s="412"/>
      <c r="AF172" s="412"/>
      <c r="AG172" s="412"/>
      <c r="AH172" s="412"/>
      <c r="AI172" s="412"/>
      <c r="AJ172" s="412"/>
      <c r="AK172" s="412"/>
      <c r="AL172" s="412"/>
      <c r="AM172" s="412"/>
    </row>
    <row r="173" spans="3:39" hidden="1" x14ac:dyDescent="0.35">
      <c r="C173" s="504"/>
      <c r="D173" s="412"/>
      <c r="E173" s="412"/>
      <c r="F173" s="412"/>
      <c r="G173" s="412"/>
      <c r="H173" s="412"/>
      <c r="I173" s="412"/>
      <c r="J173" s="412"/>
      <c r="K173" s="412"/>
      <c r="L173" s="412"/>
      <c r="M173" s="412"/>
      <c r="N173" s="411"/>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row>
    <row r="174" spans="3:39" hidden="1" x14ac:dyDescent="0.35">
      <c r="C174" s="504"/>
      <c r="D174" s="412"/>
      <c r="E174" s="412"/>
      <c r="F174" s="412"/>
      <c r="G174" s="412"/>
      <c r="H174" s="412"/>
      <c r="I174" s="412"/>
      <c r="J174" s="412"/>
      <c r="K174" s="412"/>
      <c r="L174" s="412"/>
      <c r="M174" s="412"/>
      <c r="N174" s="411"/>
      <c r="P174" s="412"/>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row>
    <row r="175" spans="3:39" hidden="1" x14ac:dyDescent="0.35">
      <c r="C175" s="504"/>
      <c r="D175" s="412"/>
      <c r="E175" s="412"/>
      <c r="F175" s="412"/>
      <c r="G175" s="412"/>
      <c r="H175" s="412"/>
      <c r="I175" s="412"/>
      <c r="J175" s="412"/>
      <c r="K175" s="412"/>
      <c r="L175" s="412"/>
      <c r="M175" s="412"/>
      <c r="N175" s="411"/>
      <c r="P175" s="412"/>
      <c r="Q175" s="412"/>
      <c r="R175" s="412"/>
      <c r="S175" s="412"/>
      <c r="T175" s="412"/>
      <c r="U175" s="412"/>
      <c r="V175" s="412"/>
      <c r="W175" s="412"/>
      <c r="X175" s="412"/>
      <c r="Y175" s="412"/>
      <c r="Z175" s="412"/>
      <c r="AA175" s="412"/>
      <c r="AB175" s="412"/>
      <c r="AC175" s="412"/>
      <c r="AD175" s="412"/>
      <c r="AE175" s="412"/>
      <c r="AF175" s="412"/>
      <c r="AG175" s="412"/>
      <c r="AH175" s="412"/>
      <c r="AI175" s="412"/>
      <c r="AJ175" s="412"/>
      <c r="AK175" s="412"/>
      <c r="AL175" s="412"/>
      <c r="AM175" s="412"/>
    </row>
    <row r="176" spans="3:39" hidden="1" x14ac:dyDescent="0.35">
      <c r="C176" s="504"/>
      <c r="D176" s="412"/>
      <c r="E176" s="412"/>
      <c r="F176" s="412"/>
      <c r="G176" s="412"/>
      <c r="H176" s="412"/>
      <c r="I176" s="412"/>
      <c r="J176" s="412"/>
      <c r="K176" s="412"/>
      <c r="L176" s="412"/>
      <c r="M176" s="412"/>
      <c r="N176" s="411"/>
      <c r="P176" s="412"/>
      <c r="Q176" s="412"/>
      <c r="R176" s="412"/>
      <c r="S176" s="412"/>
      <c r="T176" s="412"/>
      <c r="U176" s="412"/>
      <c r="V176" s="412"/>
      <c r="W176" s="412"/>
      <c r="X176" s="412"/>
      <c r="Y176" s="412"/>
      <c r="Z176" s="412"/>
      <c r="AA176" s="412"/>
      <c r="AB176" s="412"/>
      <c r="AC176" s="412"/>
      <c r="AD176" s="412"/>
      <c r="AE176" s="412"/>
      <c r="AF176" s="412"/>
      <c r="AG176" s="412"/>
      <c r="AH176" s="412"/>
      <c r="AI176" s="412"/>
      <c r="AJ176" s="412"/>
      <c r="AK176" s="412"/>
      <c r="AL176" s="412"/>
      <c r="AM176" s="412"/>
    </row>
    <row r="177" spans="3:39" hidden="1" x14ac:dyDescent="0.35">
      <c r="C177" s="504"/>
      <c r="D177" s="412"/>
      <c r="E177" s="412"/>
      <c r="F177" s="412"/>
      <c r="G177" s="412"/>
      <c r="H177" s="412"/>
      <c r="I177" s="412"/>
      <c r="J177" s="412"/>
      <c r="K177" s="412"/>
      <c r="L177" s="412"/>
      <c r="M177" s="412"/>
      <c r="N177" s="411"/>
      <c r="P177" s="412"/>
      <c r="Q177" s="412"/>
      <c r="R177" s="412"/>
      <c r="S177" s="412"/>
      <c r="T177" s="412"/>
      <c r="U177" s="412"/>
      <c r="V177" s="412"/>
      <c r="W177" s="412"/>
      <c r="X177" s="412"/>
      <c r="Y177" s="412"/>
      <c r="Z177" s="412"/>
      <c r="AA177" s="412"/>
      <c r="AB177" s="412"/>
      <c r="AC177" s="412"/>
      <c r="AD177" s="412"/>
      <c r="AE177" s="412"/>
      <c r="AF177" s="412"/>
      <c r="AG177" s="412"/>
      <c r="AH177" s="412"/>
      <c r="AI177" s="412"/>
      <c r="AJ177" s="412"/>
      <c r="AK177" s="412"/>
      <c r="AL177" s="412"/>
      <c r="AM177" s="412"/>
    </row>
    <row r="178" spans="3:39" hidden="1" x14ac:dyDescent="0.35">
      <c r="C178" s="504"/>
      <c r="D178" s="412"/>
      <c r="E178" s="412"/>
      <c r="F178" s="412"/>
      <c r="G178" s="412"/>
      <c r="H178" s="412"/>
      <c r="I178" s="412"/>
      <c r="J178" s="412"/>
      <c r="K178" s="412"/>
      <c r="L178" s="412"/>
      <c r="M178" s="412"/>
      <c r="N178" s="411"/>
      <c r="P178" s="412"/>
      <c r="Q178" s="412"/>
      <c r="R178" s="412"/>
      <c r="S178" s="412"/>
      <c r="T178" s="412"/>
      <c r="U178" s="412"/>
      <c r="V178" s="412"/>
      <c r="W178" s="412"/>
      <c r="X178" s="412"/>
      <c r="Y178" s="412"/>
      <c r="Z178" s="412"/>
      <c r="AA178" s="412"/>
      <c r="AB178" s="412"/>
      <c r="AC178" s="412"/>
      <c r="AD178" s="412"/>
      <c r="AE178" s="412"/>
      <c r="AF178" s="412"/>
      <c r="AG178" s="412"/>
      <c r="AH178" s="412"/>
      <c r="AI178" s="412"/>
      <c r="AJ178" s="412"/>
      <c r="AK178" s="412"/>
      <c r="AL178" s="412"/>
      <c r="AM178" s="412"/>
    </row>
    <row r="179" spans="3:39" hidden="1" x14ac:dyDescent="0.35">
      <c r="C179" s="504"/>
      <c r="D179" s="412"/>
      <c r="E179" s="412"/>
      <c r="F179" s="412"/>
      <c r="G179" s="412"/>
      <c r="H179" s="412"/>
      <c r="I179" s="412"/>
      <c r="J179" s="412"/>
      <c r="K179" s="412"/>
      <c r="L179" s="412"/>
      <c r="M179" s="412"/>
      <c r="N179" s="411"/>
      <c r="P179" s="412"/>
      <c r="Q179" s="412"/>
      <c r="R179" s="412"/>
      <c r="S179" s="412"/>
      <c r="T179" s="412"/>
      <c r="U179" s="412"/>
      <c r="V179" s="412"/>
      <c r="W179" s="412"/>
      <c r="X179" s="412"/>
      <c r="Y179" s="412"/>
      <c r="Z179" s="412"/>
      <c r="AA179" s="412"/>
      <c r="AB179" s="412"/>
      <c r="AC179" s="412"/>
      <c r="AD179" s="412"/>
      <c r="AE179" s="412"/>
      <c r="AF179" s="412"/>
      <c r="AG179" s="412"/>
      <c r="AH179" s="412"/>
      <c r="AI179" s="412"/>
      <c r="AJ179" s="412"/>
      <c r="AK179" s="412"/>
      <c r="AL179" s="412"/>
      <c r="AM179" s="412"/>
    </row>
    <row r="180" spans="3:39" hidden="1" x14ac:dyDescent="0.35">
      <c r="C180" s="504"/>
      <c r="D180" s="412"/>
      <c r="E180" s="412"/>
      <c r="F180" s="412"/>
      <c r="G180" s="412"/>
      <c r="H180" s="412"/>
      <c r="I180" s="412"/>
      <c r="J180" s="412"/>
      <c r="K180" s="412"/>
      <c r="L180" s="412"/>
      <c r="M180" s="412"/>
      <c r="N180" s="411"/>
      <c r="P180" s="412"/>
      <c r="Q180" s="412"/>
      <c r="R180" s="412"/>
      <c r="S180" s="412"/>
      <c r="T180" s="412"/>
      <c r="U180" s="412"/>
      <c r="V180" s="412"/>
      <c r="W180" s="412"/>
      <c r="X180" s="412"/>
      <c r="Y180" s="412"/>
      <c r="Z180" s="412"/>
      <c r="AA180" s="412"/>
      <c r="AB180" s="412"/>
      <c r="AC180" s="412"/>
      <c r="AD180" s="412"/>
      <c r="AE180" s="412"/>
      <c r="AF180" s="412"/>
      <c r="AG180" s="412"/>
      <c r="AH180" s="412"/>
      <c r="AI180" s="412"/>
      <c r="AJ180" s="412"/>
      <c r="AK180" s="412"/>
      <c r="AL180" s="412"/>
      <c r="AM180" s="412"/>
    </row>
    <row r="181" spans="3:39" hidden="1" x14ac:dyDescent="0.35">
      <c r="C181" s="504"/>
      <c r="D181" s="412"/>
      <c r="E181" s="412"/>
      <c r="F181" s="412"/>
      <c r="G181" s="412"/>
      <c r="H181" s="412"/>
      <c r="I181" s="412"/>
      <c r="J181" s="412"/>
      <c r="K181" s="412"/>
      <c r="L181" s="412"/>
      <c r="M181" s="412"/>
      <c r="N181" s="411"/>
      <c r="P181" s="412"/>
      <c r="Q181" s="412"/>
      <c r="R181" s="412"/>
      <c r="S181" s="412"/>
      <c r="T181" s="412"/>
      <c r="U181" s="412"/>
      <c r="V181" s="412"/>
      <c r="W181" s="412"/>
      <c r="X181" s="412"/>
      <c r="Y181" s="412"/>
      <c r="Z181" s="412"/>
      <c r="AA181" s="412"/>
      <c r="AB181" s="412"/>
      <c r="AC181" s="412"/>
      <c r="AD181" s="412"/>
      <c r="AE181" s="412"/>
      <c r="AF181" s="412"/>
      <c r="AG181" s="412"/>
      <c r="AH181" s="412"/>
      <c r="AI181" s="412"/>
      <c r="AJ181" s="412"/>
      <c r="AK181" s="412"/>
      <c r="AL181" s="412"/>
      <c r="AM181" s="412"/>
    </row>
    <row r="182" spans="3:39" hidden="1" x14ac:dyDescent="0.35">
      <c r="C182" s="504"/>
      <c r="D182" s="412"/>
      <c r="E182" s="412"/>
      <c r="F182" s="412"/>
      <c r="G182" s="412"/>
      <c r="H182" s="412"/>
      <c r="I182" s="412"/>
      <c r="J182" s="412"/>
      <c r="K182" s="412"/>
      <c r="L182" s="412"/>
      <c r="M182" s="412"/>
      <c r="N182" s="411"/>
      <c r="P182" s="412"/>
      <c r="Q182" s="412"/>
      <c r="R182" s="412"/>
      <c r="S182" s="412"/>
      <c r="T182" s="412"/>
      <c r="U182" s="412"/>
      <c r="V182" s="412"/>
      <c r="W182" s="412"/>
      <c r="X182" s="412"/>
      <c r="Y182" s="412"/>
      <c r="Z182" s="412"/>
      <c r="AA182" s="412"/>
      <c r="AB182" s="412"/>
      <c r="AC182" s="412"/>
      <c r="AD182" s="412"/>
      <c r="AE182" s="412"/>
      <c r="AF182" s="412"/>
      <c r="AG182" s="412"/>
      <c r="AH182" s="412"/>
      <c r="AI182" s="412"/>
      <c r="AJ182" s="412"/>
      <c r="AK182" s="412"/>
      <c r="AL182" s="412"/>
      <c r="AM182" s="412"/>
    </row>
    <row r="183" spans="3:39" hidden="1" x14ac:dyDescent="0.35">
      <c r="C183" s="504"/>
      <c r="D183" s="412"/>
      <c r="E183" s="412"/>
      <c r="F183" s="412"/>
      <c r="G183" s="412"/>
      <c r="H183" s="412"/>
      <c r="I183" s="412"/>
      <c r="J183" s="412"/>
      <c r="K183" s="412"/>
      <c r="L183" s="412"/>
      <c r="M183" s="412"/>
      <c r="N183" s="411"/>
      <c r="P183" s="412"/>
      <c r="Q183" s="412"/>
      <c r="R183" s="412"/>
      <c r="S183" s="412"/>
      <c r="T183" s="412"/>
      <c r="U183" s="412"/>
      <c r="V183" s="412"/>
      <c r="W183" s="412"/>
      <c r="X183" s="412"/>
      <c r="Y183" s="412"/>
      <c r="Z183" s="412"/>
      <c r="AA183" s="412"/>
      <c r="AB183" s="412"/>
      <c r="AC183" s="412"/>
      <c r="AD183" s="412"/>
      <c r="AE183" s="412"/>
      <c r="AF183" s="412"/>
      <c r="AG183" s="412"/>
      <c r="AH183" s="412"/>
      <c r="AI183" s="412"/>
      <c r="AJ183" s="412"/>
      <c r="AK183" s="412"/>
      <c r="AL183" s="412"/>
      <c r="AM183" s="412"/>
    </row>
    <row r="184" spans="3:39" hidden="1" x14ac:dyDescent="0.35">
      <c r="C184" s="504"/>
      <c r="D184" s="412"/>
      <c r="E184" s="412"/>
      <c r="F184" s="412"/>
      <c r="G184" s="412"/>
      <c r="H184" s="412"/>
      <c r="I184" s="412"/>
      <c r="J184" s="412"/>
      <c r="K184" s="412"/>
      <c r="L184" s="412"/>
      <c r="M184" s="412"/>
      <c r="N184" s="411"/>
      <c r="P184" s="412"/>
      <c r="Q184" s="412"/>
      <c r="R184" s="412"/>
      <c r="S184" s="412"/>
      <c r="T184" s="412"/>
      <c r="U184" s="412"/>
      <c r="V184" s="412"/>
      <c r="W184" s="412"/>
      <c r="X184" s="412"/>
      <c r="Y184" s="412"/>
      <c r="Z184" s="412"/>
      <c r="AA184" s="412"/>
      <c r="AB184" s="412"/>
      <c r="AC184" s="412"/>
      <c r="AD184" s="412"/>
      <c r="AE184" s="412"/>
      <c r="AF184" s="412"/>
      <c r="AG184" s="412"/>
      <c r="AH184" s="412"/>
      <c r="AI184" s="412"/>
      <c r="AJ184" s="412"/>
      <c r="AK184" s="412"/>
      <c r="AL184" s="412"/>
      <c r="AM184" s="412"/>
    </row>
    <row r="185" spans="3:39" hidden="1" x14ac:dyDescent="0.35">
      <c r="C185" s="504"/>
      <c r="D185" s="412"/>
      <c r="E185" s="412"/>
      <c r="F185" s="412"/>
      <c r="G185" s="412"/>
      <c r="H185" s="412"/>
      <c r="I185" s="412"/>
      <c r="J185" s="412"/>
      <c r="K185" s="412"/>
      <c r="L185" s="412"/>
      <c r="M185" s="412"/>
      <c r="N185" s="411"/>
      <c r="P185" s="412"/>
      <c r="Q185" s="412"/>
      <c r="R185" s="412"/>
      <c r="S185" s="412"/>
      <c r="T185" s="412"/>
      <c r="U185" s="412"/>
      <c r="V185" s="412"/>
      <c r="W185" s="412"/>
      <c r="X185" s="412"/>
      <c r="Y185" s="412"/>
      <c r="Z185" s="412"/>
      <c r="AA185" s="412"/>
      <c r="AB185" s="412"/>
      <c r="AC185" s="412"/>
      <c r="AD185" s="412"/>
      <c r="AE185" s="412"/>
      <c r="AF185" s="412"/>
      <c r="AG185" s="412"/>
      <c r="AH185" s="412"/>
      <c r="AI185" s="412"/>
      <c r="AJ185" s="412"/>
      <c r="AK185" s="412"/>
      <c r="AL185" s="412"/>
      <c r="AM185" s="412"/>
    </row>
    <row r="186" spans="3:39" hidden="1" x14ac:dyDescent="0.35">
      <c r="C186" s="504"/>
      <c r="D186" s="412"/>
      <c r="E186" s="412"/>
      <c r="F186" s="412"/>
      <c r="G186" s="412"/>
      <c r="H186" s="412"/>
      <c r="I186" s="412"/>
      <c r="J186" s="412"/>
      <c r="K186" s="412"/>
      <c r="L186" s="412"/>
      <c r="M186" s="412"/>
      <c r="N186" s="411"/>
      <c r="P186" s="412"/>
      <c r="Q186" s="412"/>
      <c r="R186" s="412"/>
      <c r="S186" s="412"/>
      <c r="T186" s="412"/>
      <c r="U186" s="412"/>
      <c r="V186" s="412"/>
      <c r="W186" s="412"/>
      <c r="X186" s="412"/>
      <c r="Y186" s="412"/>
      <c r="Z186" s="412"/>
      <c r="AA186" s="412"/>
      <c r="AB186" s="412"/>
      <c r="AC186" s="412"/>
      <c r="AD186" s="412"/>
      <c r="AE186" s="412"/>
      <c r="AF186" s="412"/>
      <c r="AG186" s="412"/>
      <c r="AH186" s="412"/>
      <c r="AI186" s="412"/>
      <c r="AJ186" s="412"/>
      <c r="AK186" s="412"/>
      <c r="AL186" s="412"/>
      <c r="AM186" s="412"/>
    </row>
    <row r="187" spans="3:39" hidden="1" x14ac:dyDescent="0.35">
      <c r="C187" s="504"/>
      <c r="D187" s="412"/>
      <c r="E187" s="412"/>
      <c r="F187" s="412"/>
      <c r="G187" s="412"/>
      <c r="H187" s="412"/>
      <c r="I187" s="412"/>
      <c r="J187" s="412"/>
      <c r="K187" s="412"/>
      <c r="L187" s="412"/>
      <c r="M187" s="412"/>
      <c r="N187" s="411"/>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row>
    <row r="188" spans="3:39" hidden="1" x14ac:dyDescent="0.35">
      <c r="C188" s="504"/>
      <c r="D188" s="412"/>
      <c r="E188" s="412"/>
      <c r="F188" s="412"/>
      <c r="G188" s="412"/>
      <c r="H188" s="412"/>
      <c r="I188" s="412"/>
      <c r="J188" s="412"/>
      <c r="K188" s="412"/>
      <c r="L188" s="412"/>
      <c r="M188" s="412"/>
      <c r="N188" s="411"/>
      <c r="P188" s="412"/>
      <c r="Q188" s="412"/>
      <c r="R188" s="412"/>
      <c r="S188" s="412"/>
      <c r="T188" s="412"/>
      <c r="U188" s="412"/>
      <c r="V188" s="412"/>
      <c r="W188" s="412"/>
      <c r="X188" s="412"/>
      <c r="Y188" s="412"/>
      <c r="Z188" s="412"/>
      <c r="AA188" s="412"/>
      <c r="AB188" s="412"/>
      <c r="AC188" s="412"/>
      <c r="AD188" s="412"/>
      <c r="AE188" s="412"/>
      <c r="AF188" s="412"/>
      <c r="AG188" s="412"/>
      <c r="AH188" s="412"/>
      <c r="AI188" s="412"/>
      <c r="AJ188" s="412"/>
      <c r="AK188" s="412"/>
      <c r="AL188" s="412"/>
      <c r="AM188" s="412"/>
    </row>
    <row r="189" spans="3:39" hidden="1" x14ac:dyDescent="0.35">
      <c r="C189" s="504"/>
      <c r="D189" s="412"/>
      <c r="E189" s="412"/>
      <c r="F189" s="412"/>
      <c r="G189" s="412"/>
      <c r="H189" s="412"/>
      <c r="I189" s="412"/>
      <c r="J189" s="412"/>
      <c r="K189" s="412"/>
      <c r="L189" s="412"/>
      <c r="M189" s="412"/>
      <c r="N189" s="411"/>
      <c r="P189" s="412"/>
      <c r="Q189" s="412"/>
      <c r="R189" s="412"/>
      <c r="S189" s="412"/>
      <c r="T189" s="412"/>
      <c r="U189" s="412"/>
      <c r="V189" s="412"/>
      <c r="W189" s="412"/>
      <c r="X189" s="412"/>
      <c r="Y189" s="412"/>
      <c r="Z189" s="412"/>
      <c r="AA189" s="412"/>
      <c r="AB189" s="412"/>
      <c r="AC189" s="412"/>
      <c r="AD189" s="412"/>
      <c r="AE189" s="412"/>
      <c r="AF189" s="412"/>
      <c r="AG189" s="412"/>
      <c r="AH189" s="412"/>
      <c r="AI189" s="412"/>
      <c r="AJ189" s="412"/>
      <c r="AK189" s="412"/>
      <c r="AL189" s="412"/>
      <c r="AM189" s="412"/>
    </row>
    <row r="190" spans="3:39" hidden="1" x14ac:dyDescent="0.35">
      <c r="C190" s="504"/>
      <c r="D190" s="412"/>
      <c r="E190" s="412"/>
      <c r="F190" s="412"/>
      <c r="G190" s="412"/>
      <c r="H190" s="412"/>
      <c r="I190" s="412"/>
      <c r="J190" s="412"/>
      <c r="K190" s="412"/>
      <c r="L190" s="412"/>
      <c r="M190" s="412"/>
      <c r="N190" s="411"/>
      <c r="P190" s="412"/>
      <c r="Q190" s="412"/>
      <c r="R190" s="412"/>
      <c r="S190" s="412"/>
      <c r="T190" s="412"/>
      <c r="U190" s="412"/>
      <c r="V190" s="412"/>
      <c r="W190" s="412"/>
      <c r="X190" s="412"/>
      <c r="Y190" s="412"/>
      <c r="Z190" s="412"/>
      <c r="AA190" s="412"/>
      <c r="AB190" s="412"/>
      <c r="AC190" s="412"/>
      <c r="AD190" s="412"/>
      <c r="AE190" s="412"/>
      <c r="AF190" s="412"/>
      <c r="AG190" s="412"/>
      <c r="AH190" s="412"/>
      <c r="AI190" s="412"/>
      <c r="AJ190" s="412"/>
      <c r="AK190" s="412"/>
      <c r="AL190" s="412"/>
      <c r="AM190" s="412"/>
    </row>
    <row r="191" spans="3:39" hidden="1" x14ac:dyDescent="0.35">
      <c r="C191" s="504"/>
      <c r="D191" s="412"/>
      <c r="E191" s="412"/>
      <c r="F191" s="412"/>
      <c r="G191" s="412"/>
      <c r="H191" s="412"/>
      <c r="I191" s="412"/>
      <c r="J191" s="412"/>
      <c r="K191" s="412"/>
      <c r="L191" s="412"/>
      <c r="M191" s="412"/>
      <c r="N191" s="411"/>
      <c r="P191" s="412"/>
      <c r="Q191" s="412"/>
      <c r="R191" s="412"/>
      <c r="S191" s="412"/>
      <c r="T191" s="412"/>
      <c r="U191" s="412"/>
      <c r="V191" s="412"/>
      <c r="W191" s="412"/>
      <c r="X191" s="412"/>
      <c r="Y191" s="412"/>
      <c r="Z191" s="412"/>
      <c r="AA191" s="412"/>
      <c r="AB191" s="412"/>
      <c r="AC191" s="412"/>
      <c r="AD191" s="412"/>
      <c r="AE191" s="412"/>
      <c r="AF191" s="412"/>
      <c r="AG191" s="412"/>
      <c r="AH191" s="412"/>
      <c r="AI191" s="412"/>
      <c r="AJ191" s="412"/>
      <c r="AK191" s="412"/>
      <c r="AL191" s="412"/>
      <c r="AM191" s="412"/>
    </row>
    <row r="192" spans="3:39" hidden="1" x14ac:dyDescent="0.35">
      <c r="C192" s="504"/>
      <c r="D192" s="412"/>
      <c r="E192" s="412"/>
      <c r="F192" s="412"/>
      <c r="G192" s="412"/>
      <c r="H192" s="412"/>
      <c r="I192" s="412"/>
      <c r="J192" s="412"/>
      <c r="K192" s="412"/>
      <c r="L192" s="412"/>
      <c r="M192" s="412"/>
      <c r="N192" s="411"/>
      <c r="P192" s="412"/>
      <c r="Q192" s="412"/>
      <c r="R192" s="412"/>
      <c r="S192" s="412"/>
      <c r="T192" s="412"/>
      <c r="U192" s="412"/>
      <c r="V192" s="412"/>
      <c r="W192" s="412"/>
      <c r="X192" s="412"/>
      <c r="Y192" s="412"/>
      <c r="Z192" s="412"/>
      <c r="AA192" s="412"/>
      <c r="AB192" s="412"/>
      <c r="AC192" s="412"/>
      <c r="AD192" s="412"/>
      <c r="AE192" s="412"/>
      <c r="AF192" s="412"/>
      <c r="AG192" s="412"/>
      <c r="AH192" s="412"/>
      <c r="AI192" s="412"/>
      <c r="AJ192" s="412"/>
      <c r="AK192" s="412"/>
      <c r="AL192" s="412"/>
      <c r="AM192" s="412"/>
    </row>
    <row r="193" spans="3:39" hidden="1" x14ac:dyDescent="0.35">
      <c r="C193" s="504"/>
      <c r="D193" s="412"/>
      <c r="E193" s="412"/>
      <c r="F193" s="412"/>
      <c r="G193" s="412"/>
      <c r="H193" s="412"/>
      <c r="I193" s="412"/>
      <c r="J193" s="412"/>
      <c r="K193" s="412"/>
      <c r="L193" s="412"/>
      <c r="M193" s="412"/>
      <c r="N193" s="411"/>
      <c r="P193" s="412"/>
      <c r="Q193" s="412"/>
      <c r="R193" s="412"/>
      <c r="S193" s="412"/>
      <c r="T193" s="412"/>
      <c r="U193" s="412"/>
      <c r="V193" s="412"/>
      <c r="W193" s="412"/>
      <c r="X193" s="412"/>
      <c r="Y193" s="412"/>
      <c r="Z193" s="412"/>
      <c r="AA193" s="412"/>
      <c r="AB193" s="412"/>
      <c r="AC193" s="412"/>
      <c r="AD193" s="412"/>
      <c r="AE193" s="412"/>
      <c r="AF193" s="412"/>
      <c r="AG193" s="412"/>
      <c r="AH193" s="412"/>
      <c r="AI193" s="412"/>
      <c r="AJ193" s="412"/>
      <c r="AK193" s="412"/>
      <c r="AL193" s="412"/>
      <c r="AM193" s="412"/>
    </row>
    <row r="194" spans="3:39" hidden="1" x14ac:dyDescent="0.35">
      <c r="C194" s="504"/>
      <c r="D194" s="412"/>
      <c r="E194" s="412"/>
      <c r="F194" s="412"/>
      <c r="G194" s="412"/>
      <c r="H194" s="412"/>
      <c r="I194" s="412"/>
      <c r="J194" s="412"/>
      <c r="K194" s="412"/>
      <c r="L194" s="412"/>
      <c r="M194" s="412"/>
      <c r="N194" s="411"/>
      <c r="P194" s="412"/>
      <c r="Q194" s="412"/>
      <c r="R194" s="412"/>
      <c r="S194" s="412"/>
      <c r="T194" s="412"/>
      <c r="U194" s="412"/>
      <c r="V194" s="412"/>
      <c r="W194" s="412"/>
      <c r="X194" s="412"/>
      <c r="Y194" s="412"/>
      <c r="Z194" s="412"/>
      <c r="AA194" s="412"/>
      <c r="AB194" s="412"/>
      <c r="AC194" s="412"/>
      <c r="AD194" s="412"/>
      <c r="AE194" s="412"/>
      <c r="AF194" s="412"/>
      <c r="AG194" s="412"/>
      <c r="AH194" s="412"/>
      <c r="AI194" s="412"/>
      <c r="AJ194" s="412"/>
      <c r="AK194" s="412"/>
      <c r="AL194" s="412"/>
      <c r="AM194" s="412"/>
    </row>
    <row r="195" spans="3:39" hidden="1" x14ac:dyDescent="0.35">
      <c r="C195" s="504"/>
      <c r="D195" s="412"/>
      <c r="E195" s="412"/>
      <c r="F195" s="412"/>
      <c r="G195" s="412"/>
      <c r="H195" s="412"/>
      <c r="I195" s="412"/>
      <c r="J195" s="412"/>
      <c r="K195" s="412"/>
      <c r="L195" s="412"/>
      <c r="M195" s="412"/>
      <c r="N195" s="411"/>
      <c r="P195" s="412"/>
      <c r="Q195" s="412"/>
      <c r="R195" s="412"/>
      <c r="S195" s="412"/>
      <c r="T195" s="412"/>
      <c r="U195" s="412"/>
      <c r="V195" s="412"/>
      <c r="W195" s="412"/>
      <c r="X195" s="412"/>
      <c r="Y195" s="412"/>
      <c r="Z195" s="412"/>
      <c r="AA195" s="412"/>
      <c r="AB195" s="412"/>
      <c r="AC195" s="412"/>
      <c r="AD195" s="412"/>
      <c r="AE195" s="412"/>
      <c r="AF195" s="412"/>
      <c r="AG195" s="412"/>
      <c r="AH195" s="412"/>
      <c r="AI195" s="412"/>
      <c r="AJ195" s="412"/>
      <c r="AK195" s="412"/>
      <c r="AL195" s="412"/>
      <c r="AM195" s="412"/>
    </row>
    <row r="196" spans="3:39" hidden="1" x14ac:dyDescent="0.35">
      <c r="C196" s="504"/>
      <c r="D196" s="412"/>
      <c r="E196" s="412"/>
      <c r="F196" s="412"/>
      <c r="G196" s="412"/>
      <c r="H196" s="412"/>
      <c r="I196" s="412"/>
      <c r="J196" s="412"/>
      <c r="K196" s="412"/>
      <c r="L196" s="412"/>
      <c r="M196" s="412"/>
      <c r="N196" s="411"/>
      <c r="P196" s="412"/>
      <c r="Q196" s="412"/>
      <c r="R196" s="412"/>
      <c r="S196" s="412"/>
      <c r="T196" s="412"/>
      <c r="U196" s="412"/>
      <c r="V196" s="412"/>
      <c r="W196" s="412"/>
      <c r="X196" s="412"/>
      <c r="Y196" s="412"/>
      <c r="Z196" s="412"/>
      <c r="AA196" s="412"/>
      <c r="AB196" s="412"/>
      <c r="AC196" s="412"/>
      <c r="AD196" s="412"/>
      <c r="AE196" s="412"/>
      <c r="AF196" s="412"/>
      <c r="AG196" s="412"/>
      <c r="AH196" s="412"/>
      <c r="AI196" s="412"/>
      <c r="AJ196" s="412"/>
      <c r="AK196" s="412"/>
      <c r="AL196" s="412"/>
      <c r="AM196" s="412"/>
    </row>
    <row r="197" spans="3:39" hidden="1" x14ac:dyDescent="0.35">
      <c r="C197" s="504"/>
      <c r="D197" s="412"/>
      <c r="E197" s="412"/>
      <c r="F197" s="412"/>
      <c r="G197" s="412"/>
      <c r="H197" s="412"/>
      <c r="I197" s="412"/>
      <c r="J197" s="412"/>
      <c r="K197" s="412"/>
      <c r="L197" s="412"/>
      <c r="M197" s="412"/>
      <c r="N197" s="411"/>
      <c r="P197" s="412"/>
      <c r="Q197" s="412"/>
      <c r="R197" s="412"/>
      <c r="S197" s="412"/>
      <c r="T197" s="412"/>
      <c r="U197" s="412"/>
      <c r="V197" s="412"/>
      <c r="W197" s="412"/>
      <c r="X197" s="412"/>
      <c r="Y197" s="412"/>
      <c r="Z197" s="412"/>
      <c r="AA197" s="412"/>
      <c r="AB197" s="412"/>
      <c r="AC197" s="412"/>
      <c r="AD197" s="412"/>
      <c r="AE197" s="412"/>
      <c r="AF197" s="412"/>
      <c r="AG197" s="412"/>
      <c r="AH197" s="412"/>
      <c r="AI197" s="412"/>
      <c r="AJ197" s="412"/>
      <c r="AK197" s="412"/>
      <c r="AL197" s="412"/>
      <c r="AM197" s="412"/>
    </row>
    <row r="198" spans="3:39" hidden="1" x14ac:dyDescent="0.35">
      <c r="C198" s="504"/>
      <c r="D198" s="412"/>
      <c r="E198" s="412"/>
      <c r="F198" s="412"/>
      <c r="G198" s="412"/>
      <c r="H198" s="412"/>
      <c r="I198" s="412"/>
      <c r="J198" s="412"/>
      <c r="K198" s="412"/>
      <c r="L198" s="412"/>
      <c r="M198" s="412"/>
      <c r="N198" s="411"/>
      <c r="P198" s="412"/>
      <c r="Q198" s="412"/>
      <c r="R198" s="412"/>
      <c r="S198" s="412"/>
      <c r="T198" s="412"/>
      <c r="U198" s="412"/>
      <c r="V198" s="412"/>
      <c r="W198" s="412"/>
      <c r="X198" s="412"/>
      <c r="Y198" s="412"/>
      <c r="Z198" s="412"/>
      <c r="AA198" s="412"/>
      <c r="AB198" s="412"/>
      <c r="AC198" s="412"/>
      <c r="AD198" s="412"/>
      <c r="AE198" s="412"/>
      <c r="AF198" s="412"/>
      <c r="AG198" s="412"/>
      <c r="AH198" s="412"/>
      <c r="AI198" s="412"/>
      <c r="AJ198" s="412"/>
      <c r="AK198" s="412"/>
      <c r="AL198" s="412"/>
      <c r="AM198" s="412"/>
    </row>
    <row r="199" spans="3:39" hidden="1" x14ac:dyDescent="0.35">
      <c r="C199" s="504"/>
      <c r="D199" s="412"/>
      <c r="E199" s="412"/>
      <c r="F199" s="412"/>
      <c r="G199" s="412"/>
      <c r="H199" s="412"/>
      <c r="I199" s="412"/>
      <c r="J199" s="412"/>
      <c r="K199" s="412"/>
      <c r="L199" s="412"/>
      <c r="M199" s="412"/>
      <c r="N199" s="411"/>
      <c r="P199" s="412"/>
      <c r="Q199" s="412"/>
      <c r="R199" s="412"/>
      <c r="S199" s="412"/>
      <c r="T199" s="412"/>
      <c r="U199" s="412"/>
      <c r="V199" s="412"/>
      <c r="W199" s="412"/>
      <c r="X199" s="412"/>
      <c r="Y199" s="412"/>
      <c r="Z199" s="412"/>
      <c r="AA199" s="412"/>
      <c r="AB199" s="412"/>
      <c r="AC199" s="412"/>
      <c r="AD199" s="412"/>
      <c r="AE199" s="412"/>
      <c r="AF199" s="412"/>
      <c r="AG199" s="412"/>
      <c r="AH199" s="412"/>
      <c r="AI199" s="412"/>
      <c r="AJ199" s="412"/>
      <c r="AK199" s="412"/>
      <c r="AL199" s="412"/>
      <c r="AM199" s="412"/>
    </row>
    <row r="200" spans="3:39" hidden="1" x14ac:dyDescent="0.35">
      <c r="C200" s="504"/>
      <c r="D200" s="412"/>
      <c r="E200" s="412"/>
      <c r="F200" s="412"/>
      <c r="G200" s="412"/>
      <c r="H200" s="412"/>
      <c r="I200" s="412"/>
      <c r="J200" s="412"/>
      <c r="K200" s="412"/>
      <c r="L200" s="412"/>
      <c r="M200" s="412"/>
      <c r="N200" s="411"/>
      <c r="P200" s="412"/>
      <c r="Q200" s="412"/>
      <c r="R200" s="412"/>
      <c r="S200" s="412"/>
      <c r="T200" s="412"/>
      <c r="U200" s="412"/>
      <c r="V200" s="412"/>
      <c r="W200" s="412"/>
      <c r="X200" s="412"/>
      <c r="Y200" s="412"/>
      <c r="Z200" s="412"/>
      <c r="AA200" s="412"/>
      <c r="AB200" s="412"/>
      <c r="AC200" s="412"/>
      <c r="AD200" s="412"/>
      <c r="AE200" s="412"/>
      <c r="AF200" s="412"/>
      <c r="AG200" s="412"/>
      <c r="AH200" s="412"/>
      <c r="AI200" s="412"/>
      <c r="AJ200" s="412"/>
      <c r="AK200" s="412"/>
      <c r="AL200" s="412"/>
      <c r="AM200" s="412"/>
    </row>
    <row r="201" spans="3:39" hidden="1" x14ac:dyDescent="0.35">
      <c r="C201" s="504"/>
      <c r="D201" s="412"/>
      <c r="E201" s="412"/>
      <c r="F201" s="412"/>
      <c r="G201" s="412"/>
      <c r="H201" s="412"/>
      <c r="I201" s="412"/>
      <c r="J201" s="412"/>
      <c r="K201" s="412"/>
      <c r="L201" s="412"/>
      <c r="M201" s="412"/>
      <c r="N201" s="411"/>
      <c r="P201" s="412"/>
      <c r="Q201" s="412"/>
      <c r="R201" s="412"/>
      <c r="S201" s="412"/>
      <c r="T201" s="412"/>
      <c r="U201" s="412"/>
      <c r="V201" s="412"/>
      <c r="W201" s="412"/>
      <c r="X201" s="412"/>
      <c r="Y201" s="412"/>
      <c r="Z201" s="412"/>
      <c r="AA201" s="412"/>
      <c r="AB201" s="412"/>
      <c r="AC201" s="412"/>
      <c r="AD201" s="412"/>
      <c r="AE201" s="412"/>
      <c r="AF201" s="412"/>
      <c r="AG201" s="412"/>
      <c r="AH201" s="412"/>
      <c r="AI201" s="412"/>
      <c r="AJ201" s="412"/>
      <c r="AK201" s="412"/>
      <c r="AL201" s="412"/>
      <c r="AM201" s="412"/>
    </row>
    <row r="202" spans="3:39" hidden="1" x14ac:dyDescent="0.35">
      <c r="C202" s="504"/>
      <c r="D202" s="412"/>
      <c r="E202" s="412"/>
      <c r="F202" s="412"/>
      <c r="G202" s="412"/>
      <c r="H202" s="412"/>
      <c r="I202" s="412"/>
      <c r="J202" s="412"/>
      <c r="K202" s="412"/>
      <c r="L202" s="412"/>
      <c r="M202" s="412"/>
      <c r="N202" s="411"/>
      <c r="P202" s="412"/>
      <c r="Q202" s="412"/>
      <c r="R202" s="412"/>
      <c r="S202" s="412"/>
      <c r="T202" s="412"/>
      <c r="U202" s="412"/>
      <c r="V202" s="412"/>
      <c r="W202" s="412"/>
      <c r="X202" s="412"/>
      <c r="Y202" s="412"/>
      <c r="Z202" s="412"/>
      <c r="AA202" s="412"/>
      <c r="AB202" s="412"/>
      <c r="AC202" s="412"/>
      <c r="AD202" s="412"/>
      <c r="AE202" s="412"/>
      <c r="AF202" s="412"/>
      <c r="AG202" s="412"/>
      <c r="AH202" s="412"/>
      <c r="AI202" s="412"/>
      <c r="AJ202" s="412"/>
      <c r="AK202" s="412"/>
      <c r="AL202" s="412"/>
      <c r="AM202" s="412"/>
    </row>
    <row r="203" spans="3:39" hidden="1" x14ac:dyDescent="0.35">
      <c r="C203" s="504"/>
      <c r="D203" s="412"/>
      <c r="E203" s="412"/>
      <c r="F203" s="412"/>
      <c r="G203" s="412"/>
      <c r="H203" s="412"/>
      <c r="I203" s="412"/>
      <c r="J203" s="412"/>
      <c r="K203" s="412"/>
      <c r="L203" s="412"/>
      <c r="M203" s="412"/>
      <c r="N203" s="411"/>
      <c r="P203" s="412"/>
      <c r="Q203" s="412"/>
      <c r="R203" s="412"/>
      <c r="S203" s="412"/>
      <c r="T203" s="412"/>
      <c r="U203" s="412"/>
      <c r="V203" s="412"/>
      <c r="W203" s="412"/>
      <c r="X203" s="412"/>
      <c r="Y203" s="412"/>
      <c r="Z203" s="412"/>
      <c r="AA203" s="412"/>
      <c r="AB203" s="412"/>
      <c r="AC203" s="412"/>
      <c r="AD203" s="412"/>
      <c r="AE203" s="412"/>
      <c r="AF203" s="412"/>
      <c r="AG203" s="412"/>
      <c r="AH203" s="412"/>
      <c r="AI203" s="412"/>
      <c r="AJ203" s="412"/>
      <c r="AK203" s="412"/>
      <c r="AL203" s="412"/>
      <c r="AM203" s="412"/>
    </row>
    <row r="204" spans="3:39" hidden="1" x14ac:dyDescent="0.35">
      <c r="C204" s="504"/>
      <c r="D204" s="412"/>
      <c r="E204" s="412"/>
      <c r="F204" s="412"/>
      <c r="G204" s="412"/>
      <c r="H204" s="412"/>
      <c r="I204" s="412"/>
      <c r="J204" s="412"/>
      <c r="K204" s="412"/>
      <c r="L204" s="412"/>
      <c r="M204" s="412"/>
      <c r="N204" s="411"/>
      <c r="P204" s="412"/>
      <c r="Q204" s="412"/>
      <c r="R204" s="412"/>
      <c r="S204" s="412"/>
      <c r="T204" s="412"/>
      <c r="U204" s="412"/>
      <c r="V204" s="412"/>
      <c r="W204" s="412"/>
      <c r="X204" s="412"/>
      <c r="Y204" s="412"/>
      <c r="Z204" s="412"/>
      <c r="AA204" s="412"/>
      <c r="AB204" s="412"/>
      <c r="AC204" s="412"/>
      <c r="AD204" s="412"/>
      <c r="AE204" s="412"/>
      <c r="AF204" s="412"/>
      <c r="AG204" s="412"/>
      <c r="AH204" s="412"/>
      <c r="AI204" s="412"/>
      <c r="AJ204" s="412"/>
      <c r="AK204" s="412"/>
      <c r="AL204" s="412"/>
      <c r="AM204" s="412"/>
    </row>
    <row r="205" spans="3:39" hidden="1" x14ac:dyDescent="0.35">
      <c r="C205" s="504"/>
      <c r="D205" s="412"/>
      <c r="E205" s="412"/>
      <c r="F205" s="412"/>
      <c r="G205" s="412"/>
      <c r="H205" s="412"/>
      <c r="I205" s="412"/>
      <c r="J205" s="412"/>
      <c r="K205" s="412"/>
      <c r="L205" s="412"/>
      <c r="M205" s="412"/>
      <c r="N205" s="411"/>
      <c r="P205" s="412"/>
      <c r="Q205" s="412"/>
      <c r="R205" s="412"/>
      <c r="S205" s="412"/>
      <c r="T205" s="412"/>
      <c r="U205" s="412"/>
      <c r="V205" s="412"/>
      <c r="W205" s="412"/>
      <c r="X205" s="412"/>
      <c r="Y205" s="412"/>
      <c r="Z205" s="412"/>
      <c r="AA205" s="412"/>
      <c r="AB205" s="412"/>
      <c r="AC205" s="412"/>
      <c r="AD205" s="412"/>
      <c r="AE205" s="412"/>
      <c r="AF205" s="412"/>
      <c r="AG205" s="412"/>
      <c r="AH205" s="412"/>
      <c r="AI205" s="412"/>
      <c r="AJ205" s="412"/>
      <c r="AK205" s="412"/>
      <c r="AL205" s="412"/>
      <c r="AM205" s="412"/>
    </row>
    <row r="206" spans="3:39" hidden="1" x14ac:dyDescent="0.35">
      <c r="C206" s="504"/>
      <c r="D206" s="412"/>
      <c r="E206" s="412"/>
      <c r="F206" s="412"/>
      <c r="G206" s="412"/>
      <c r="H206" s="412"/>
      <c r="I206" s="412"/>
      <c r="J206" s="412"/>
      <c r="K206" s="412"/>
      <c r="L206" s="412"/>
      <c r="M206" s="412"/>
      <c r="N206" s="411"/>
      <c r="P206" s="412"/>
      <c r="Q206" s="412"/>
      <c r="R206" s="412"/>
      <c r="S206" s="412"/>
      <c r="T206" s="412"/>
      <c r="U206" s="412"/>
      <c r="V206" s="412"/>
      <c r="W206" s="412"/>
      <c r="X206" s="412"/>
      <c r="Y206" s="412"/>
      <c r="Z206" s="412"/>
      <c r="AA206" s="412"/>
      <c r="AB206" s="412"/>
      <c r="AC206" s="412"/>
      <c r="AD206" s="412"/>
      <c r="AE206" s="412"/>
      <c r="AF206" s="412"/>
      <c r="AG206" s="412"/>
      <c r="AH206" s="412"/>
      <c r="AI206" s="412"/>
      <c r="AJ206" s="412"/>
      <c r="AK206" s="412"/>
      <c r="AL206" s="412"/>
      <c r="AM206" s="412"/>
    </row>
    <row r="207" spans="3:39" hidden="1" x14ac:dyDescent="0.35">
      <c r="C207" s="504"/>
      <c r="D207" s="412"/>
      <c r="E207" s="412"/>
      <c r="F207" s="412"/>
      <c r="G207" s="412"/>
      <c r="H207" s="412"/>
      <c r="I207" s="412"/>
      <c r="J207" s="412"/>
      <c r="K207" s="412"/>
      <c r="L207" s="412"/>
      <c r="M207" s="412"/>
      <c r="N207" s="411"/>
      <c r="P207" s="412"/>
      <c r="Q207" s="412"/>
      <c r="R207" s="412"/>
      <c r="S207" s="412"/>
      <c r="T207" s="412"/>
      <c r="U207" s="412"/>
      <c r="V207" s="412"/>
      <c r="W207" s="412"/>
      <c r="X207" s="412"/>
      <c r="Y207" s="412"/>
      <c r="Z207" s="412"/>
      <c r="AA207" s="412"/>
      <c r="AB207" s="412"/>
      <c r="AC207" s="412"/>
      <c r="AD207" s="412"/>
      <c r="AE207" s="412"/>
      <c r="AF207" s="412"/>
      <c r="AG207" s="412"/>
      <c r="AH207" s="412"/>
      <c r="AI207" s="412"/>
      <c r="AJ207" s="412"/>
      <c r="AK207" s="412"/>
      <c r="AL207" s="412"/>
      <c r="AM207" s="412"/>
    </row>
    <row r="208" spans="3:39" hidden="1" x14ac:dyDescent="0.35">
      <c r="C208" s="504"/>
      <c r="D208" s="412"/>
      <c r="E208" s="412"/>
      <c r="F208" s="412"/>
      <c r="G208" s="412"/>
      <c r="H208" s="412"/>
      <c r="I208" s="412"/>
      <c r="J208" s="412"/>
      <c r="K208" s="412"/>
      <c r="L208" s="412"/>
      <c r="M208" s="412"/>
      <c r="N208" s="411"/>
      <c r="P208" s="412"/>
      <c r="Q208" s="412"/>
      <c r="R208" s="412"/>
      <c r="S208" s="412"/>
      <c r="T208" s="412"/>
      <c r="U208" s="412"/>
      <c r="V208" s="412"/>
      <c r="W208" s="412"/>
      <c r="X208" s="412"/>
      <c r="Y208" s="412"/>
      <c r="Z208" s="412"/>
      <c r="AA208" s="412"/>
      <c r="AB208" s="412"/>
      <c r="AC208" s="412"/>
      <c r="AD208" s="412"/>
      <c r="AE208" s="412"/>
      <c r="AF208" s="412"/>
      <c r="AG208" s="412"/>
      <c r="AH208" s="412"/>
      <c r="AI208" s="412"/>
      <c r="AJ208" s="412"/>
      <c r="AK208" s="412"/>
      <c r="AL208" s="412"/>
      <c r="AM208" s="412"/>
    </row>
    <row r="209" spans="3:39" hidden="1" x14ac:dyDescent="0.35">
      <c r="C209" s="504"/>
      <c r="D209" s="412"/>
      <c r="E209" s="412"/>
      <c r="F209" s="412"/>
      <c r="G209" s="412"/>
      <c r="H209" s="412"/>
      <c r="I209" s="412"/>
      <c r="J209" s="412"/>
      <c r="K209" s="412"/>
      <c r="L209" s="412"/>
      <c r="M209" s="412"/>
      <c r="N209" s="411"/>
      <c r="P209" s="412"/>
      <c r="Q209" s="412"/>
      <c r="R209" s="412"/>
      <c r="S209" s="412"/>
      <c r="T209" s="412"/>
      <c r="U209" s="412"/>
      <c r="V209" s="412"/>
      <c r="W209" s="412"/>
      <c r="X209" s="412"/>
      <c r="Y209" s="412"/>
      <c r="Z209" s="412"/>
      <c r="AA209" s="412"/>
      <c r="AB209" s="412"/>
      <c r="AC209" s="412"/>
      <c r="AD209" s="412"/>
      <c r="AE209" s="412"/>
      <c r="AF209" s="412"/>
      <c r="AG209" s="412"/>
      <c r="AH209" s="412"/>
      <c r="AI209" s="412"/>
      <c r="AJ209" s="412"/>
      <c r="AK209" s="412"/>
      <c r="AL209" s="412"/>
      <c r="AM209" s="412"/>
    </row>
    <row r="210" spans="3:39" hidden="1" x14ac:dyDescent="0.35">
      <c r="C210" s="504"/>
      <c r="D210" s="412"/>
      <c r="E210" s="412"/>
      <c r="F210" s="412"/>
      <c r="G210" s="412"/>
      <c r="H210" s="412"/>
      <c r="I210" s="412"/>
      <c r="J210" s="412"/>
      <c r="K210" s="412"/>
      <c r="L210" s="412"/>
      <c r="M210" s="412"/>
      <c r="N210" s="411"/>
      <c r="P210" s="412"/>
      <c r="Q210" s="412"/>
      <c r="R210" s="412"/>
      <c r="S210" s="412"/>
      <c r="T210" s="412"/>
      <c r="U210" s="412"/>
      <c r="V210" s="412"/>
      <c r="W210" s="412"/>
      <c r="X210" s="412"/>
      <c r="Y210" s="412"/>
      <c r="Z210" s="412"/>
      <c r="AA210" s="412"/>
      <c r="AB210" s="412"/>
      <c r="AC210" s="412"/>
      <c r="AD210" s="412"/>
      <c r="AE210" s="412"/>
      <c r="AF210" s="412"/>
      <c r="AG210" s="412"/>
      <c r="AH210" s="412"/>
      <c r="AI210" s="412"/>
      <c r="AJ210" s="412"/>
      <c r="AK210" s="412"/>
      <c r="AL210" s="412"/>
      <c r="AM210" s="412"/>
    </row>
    <row r="211" spans="3:39" hidden="1" x14ac:dyDescent="0.35">
      <c r="C211" s="504"/>
      <c r="D211" s="412"/>
      <c r="E211" s="412"/>
      <c r="F211" s="412"/>
      <c r="G211" s="412"/>
      <c r="H211" s="412"/>
      <c r="I211" s="412"/>
      <c r="J211" s="412"/>
      <c r="K211" s="412"/>
      <c r="L211" s="412"/>
      <c r="M211" s="412"/>
      <c r="N211" s="411"/>
      <c r="P211" s="412"/>
      <c r="Q211" s="412"/>
      <c r="R211" s="412"/>
      <c r="S211" s="412"/>
      <c r="T211" s="412"/>
      <c r="U211" s="412"/>
      <c r="V211" s="412"/>
      <c r="W211" s="412"/>
      <c r="X211" s="412"/>
      <c r="Y211" s="412"/>
      <c r="Z211" s="412"/>
      <c r="AA211" s="412"/>
      <c r="AB211" s="412"/>
      <c r="AC211" s="412"/>
      <c r="AD211" s="412"/>
      <c r="AE211" s="412"/>
      <c r="AF211" s="412"/>
      <c r="AG211" s="412"/>
      <c r="AH211" s="412"/>
      <c r="AI211" s="412"/>
      <c r="AJ211" s="412"/>
      <c r="AK211" s="412"/>
      <c r="AL211" s="412"/>
      <c r="AM211" s="412"/>
    </row>
    <row r="212" spans="3:39" hidden="1" x14ac:dyDescent="0.35">
      <c r="C212" s="504"/>
      <c r="D212" s="412"/>
      <c r="E212" s="412"/>
      <c r="F212" s="412"/>
      <c r="G212" s="412"/>
      <c r="H212" s="412"/>
      <c r="I212" s="412"/>
      <c r="J212" s="412"/>
      <c r="K212" s="412"/>
      <c r="L212" s="412"/>
      <c r="M212" s="412"/>
      <c r="N212" s="411"/>
      <c r="P212" s="412"/>
      <c r="Q212" s="412"/>
      <c r="R212" s="412"/>
      <c r="S212" s="412"/>
      <c r="T212" s="412"/>
      <c r="U212" s="412"/>
      <c r="V212" s="412"/>
      <c r="W212" s="412"/>
      <c r="X212" s="412"/>
      <c r="Y212" s="412"/>
      <c r="Z212" s="412"/>
      <c r="AA212" s="412"/>
      <c r="AB212" s="412"/>
      <c r="AC212" s="412"/>
      <c r="AD212" s="412"/>
      <c r="AE212" s="412"/>
      <c r="AF212" s="412"/>
      <c r="AG212" s="412"/>
      <c r="AH212" s="412"/>
      <c r="AI212" s="412"/>
      <c r="AJ212" s="412"/>
      <c r="AK212" s="412"/>
      <c r="AL212" s="412"/>
      <c r="AM212" s="412"/>
    </row>
    <row r="213" spans="3:39" hidden="1" x14ac:dyDescent="0.35">
      <c r="C213" s="504"/>
      <c r="D213" s="412"/>
      <c r="E213" s="412"/>
      <c r="F213" s="412"/>
      <c r="G213" s="412"/>
      <c r="H213" s="412"/>
      <c r="I213" s="412"/>
      <c r="J213" s="412"/>
      <c r="K213" s="412"/>
      <c r="L213" s="412"/>
      <c r="M213" s="412"/>
      <c r="N213" s="411"/>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412"/>
    </row>
    <row r="214" spans="3:39" hidden="1" x14ac:dyDescent="0.35">
      <c r="C214" s="504"/>
      <c r="D214" s="412"/>
      <c r="E214" s="412"/>
      <c r="F214" s="412"/>
      <c r="G214" s="412"/>
      <c r="H214" s="412"/>
      <c r="I214" s="412"/>
      <c r="J214" s="412"/>
      <c r="K214" s="412"/>
      <c r="L214" s="412"/>
      <c r="M214" s="412"/>
      <c r="N214" s="411"/>
      <c r="P214" s="412"/>
      <c r="Q214" s="412"/>
      <c r="R214" s="412"/>
      <c r="S214" s="412"/>
      <c r="T214" s="412"/>
      <c r="U214" s="412"/>
      <c r="V214" s="412"/>
      <c r="W214" s="412"/>
      <c r="X214" s="412"/>
      <c r="Y214" s="412"/>
      <c r="Z214" s="412"/>
      <c r="AA214" s="412"/>
      <c r="AB214" s="412"/>
      <c r="AC214" s="412"/>
      <c r="AD214" s="412"/>
      <c r="AE214" s="412"/>
      <c r="AF214" s="412"/>
      <c r="AG214" s="412"/>
      <c r="AH214" s="412"/>
      <c r="AI214" s="412"/>
      <c r="AJ214" s="412"/>
      <c r="AK214" s="412"/>
      <c r="AL214" s="412"/>
      <c r="AM214" s="412"/>
    </row>
    <row r="215" spans="3:39" hidden="1" x14ac:dyDescent="0.35">
      <c r="C215" s="504"/>
      <c r="D215" s="412"/>
      <c r="E215" s="412"/>
      <c r="F215" s="412"/>
      <c r="G215" s="412"/>
      <c r="H215" s="412"/>
      <c r="I215" s="412"/>
      <c r="J215" s="412"/>
      <c r="K215" s="412"/>
      <c r="L215" s="412"/>
      <c r="M215" s="412"/>
      <c r="N215" s="411"/>
      <c r="P215" s="412"/>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row>
    <row r="216" spans="3:39" hidden="1" x14ac:dyDescent="0.35">
      <c r="C216" s="504"/>
      <c r="D216" s="412"/>
      <c r="E216" s="412"/>
      <c r="F216" s="412"/>
      <c r="G216" s="412"/>
      <c r="H216" s="412"/>
      <c r="I216" s="412"/>
      <c r="J216" s="412"/>
      <c r="K216" s="412"/>
      <c r="L216" s="412"/>
      <c r="M216" s="412"/>
      <c r="N216" s="411"/>
      <c r="P216" s="412"/>
      <c r="Q216" s="412"/>
      <c r="R216" s="412"/>
      <c r="S216" s="412"/>
      <c r="T216" s="412"/>
      <c r="U216" s="412"/>
      <c r="V216" s="412"/>
      <c r="W216" s="412"/>
      <c r="X216" s="412"/>
      <c r="Y216" s="412"/>
      <c r="Z216" s="412"/>
      <c r="AA216" s="412"/>
      <c r="AB216" s="412"/>
      <c r="AC216" s="412"/>
      <c r="AD216" s="412"/>
      <c r="AE216" s="412"/>
      <c r="AF216" s="412"/>
      <c r="AG216" s="412"/>
      <c r="AH216" s="412"/>
      <c r="AI216" s="412"/>
      <c r="AJ216" s="412"/>
      <c r="AK216" s="412"/>
      <c r="AL216" s="412"/>
      <c r="AM216" s="412"/>
    </row>
    <row r="217" spans="3:39" hidden="1" x14ac:dyDescent="0.35">
      <c r="C217" s="504"/>
      <c r="D217" s="412"/>
      <c r="E217" s="412"/>
      <c r="F217" s="412"/>
      <c r="G217" s="412"/>
      <c r="H217" s="412"/>
      <c r="I217" s="412"/>
      <c r="J217" s="412"/>
      <c r="K217" s="412"/>
      <c r="L217" s="412"/>
      <c r="M217" s="412"/>
      <c r="N217" s="411"/>
      <c r="P217" s="412"/>
      <c r="Q217" s="412"/>
      <c r="R217" s="412"/>
      <c r="S217" s="412"/>
      <c r="T217" s="412"/>
      <c r="U217" s="412"/>
      <c r="V217" s="412"/>
      <c r="W217" s="412"/>
      <c r="X217" s="412"/>
      <c r="Y217" s="412"/>
      <c r="Z217" s="412"/>
      <c r="AA217" s="412"/>
      <c r="AB217" s="412"/>
      <c r="AC217" s="412"/>
      <c r="AD217" s="412"/>
      <c r="AE217" s="412"/>
      <c r="AF217" s="412"/>
      <c r="AG217" s="412"/>
      <c r="AH217" s="412"/>
      <c r="AI217" s="412"/>
      <c r="AJ217" s="412"/>
      <c r="AK217" s="412"/>
      <c r="AL217" s="412"/>
      <c r="AM217" s="412"/>
    </row>
    <row r="218" spans="3:39" hidden="1" x14ac:dyDescent="0.35">
      <c r="C218" s="504"/>
      <c r="D218" s="412"/>
      <c r="E218" s="412"/>
      <c r="F218" s="412"/>
      <c r="G218" s="412"/>
      <c r="H218" s="412"/>
      <c r="I218" s="412"/>
      <c r="J218" s="412"/>
      <c r="K218" s="412"/>
      <c r="L218" s="412"/>
      <c r="M218" s="412"/>
      <c r="N218" s="411"/>
      <c r="P218" s="412"/>
      <c r="Q218" s="412"/>
      <c r="R218" s="412"/>
      <c r="S218" s="412"/>
      <c r="T218" s="412"/>
      <c r="U218" s="412"/>
      <c r="V218" s="412"/>
      <c r="W218" s="412"/>
      <c r="X218" s="412"/>
      <c r="Y218" s="412"/>
      <c r="Z218" s="412"/>
      <c r="AA218" s="412"/>
      <c r="AB218" s="412"/>
      <c r="AC218" s="412"/>
      <c r="AD218" s="412"/>
      <c r="AE218" s="412"/>
      <c r="AF218" s="412"/>
      <c r="AG218" s="412"/>
      <c r="AH218" s="412"/>
      <c r="AI218" s="412"/>
      <c r="AJ218" s="412"/>
      <c r="AK218" s="412"/>
      <c r="AL218" s="412"/>
      <c r="AM218" s="412"/>
    </row>
    <row r="219" spans="3:39" hidden="1" x14ac:dyDescent="0.35">
      <c r="C219" s="504"/>
      <c r="D219" s="412"/>
      <c r="E219" s="412"/>
      <c r="F219" s="412"/>
      <c r="G219" s="412"/>
      <c r="H219" s="412"/>
      <c r="I219" s="412"/>
      <c r="J219" s="412"/>
      <c r="K219" s="412"/>
      <c r="L219" s="412"/>
      <c r="M219" s="412"/>
      <c r="N219" s="411"/>
      <c r="P219" s="412"/>
      <c r="Q219" s="412"/>
      <c r="R219" s="412"/>
      <c r="S219" s="412"/>
      <c r="T219" s="412"/>
      <c r="U219" s="412"/>
      <c r="V219" s="412"/>
      <c r="W219" s="412"/>
      <c r="X219" s="412"/>
      <c r="Y219" s="412"/>
      <c r="Z219" s="412"/>
      <c r="AA219" s="412"/>
      <c r="AB219" s="412"/>
      <c r="AC219" s="412"/>
      <c r="AD219" s="412"/>
      <c r="AE219" s="412"/>
      <c r="AF219" s="412"/>
      <c r="AG219" s="412"/>
      <c r="AH219" s="412"/>
      <c r="AI219" s="412"/>
      <c r="AJ219" s="412"/>
      <c r="AK219" s="412"/>
      <c r="AL219" s="412"/>
      <c r="AM219" s="412"/>
    </row>
    <row r="220" spans="3:39" hidden="1" x14ac:dyDescent="0.35">
      <c r="C220" s="504"/>
      <c r="D220" s="412"/>
      <c r="E220" s="412"/>
      <c r="F220" s="412"/>
      <c r="G220" s="412"/>
      <c r="H220" s="412"/>
      <c r="I220" s="412"/>
      <c r="J220" s="412"/>
      <c r="K220" s="412"/>
      <c r="L220" s="412"/>
      <c r="M220" s="412"/>
      <c r="N220" s="411"/>
      <c r="P220" s="412"/>
      <c r="Q220" s="412"/>
      <c r="R220" s="412"/>
      <c r="S220" s="412"/>
      <c r="T220" s="412"/>
      <c r="U220" s="412"/>
      <c r="V220" s="412"/>
      <c r="W220" s="412"/>
      <c r="X220" s="412"/>
      <c r="Y220" s="412"/>
      <c r="Z220" s="412"/>
      <c r="AA220" s="412"/>
      <c r="AB220" s="412"/>
      <c r="AC220" s="412"/>
      <c r="AD220" s="412"/>
      <c r="AE220" s="412"/>
      <c r="AF220" s="412"/>
      <c r="AG220" s="412"/>
      <c r="AH220" s="412"/>
      <c r="AI220" s="412"/>
      <c r="AJ220" s="412"/>
      <c r="AK220" s="412"/>
      <c r="AL220" s="412"/>
      <c r="AM220" s="412"/>
    </row>
    <row r="221" spans="3:39" hidden="1" x14ac:dyDescent="0.35">
      <c r="C221" s="504"/>
      <c r="D221" s="412"/>
      <c r="E221" s="412"/>
      <c r="F221" s="412"/>
      <c r="G221" s="412"/>
      <c r="H221" s="412"/>
      <c r="I221" s="412"/>
      <c r="J221" s="412"/>
      <c r="K221" s="412"/>
      <c r="L221" s="412"/>
      <c r="M221" s="412"/>
      <c r="N221" s="411"/>
      <c r="P221" s="412"/>
      <c r="Q221" s="412"/>
      <c r="R221" s="412"/>
      <c r="S221" s="412"/>
      <c r="T221" s="412"/>
      <c r="U221" s="412"/>
      <c r="V221" s="412"/>
      <c r="W221" s="412"/>
      <c r="X221" s="412"/>
      <c r="Y221" s="412"/>
      <c r="Z221" s="412"/>
      <c r="AA221" s="412"/>
      <c r="AB221" s="412"/>
      <c r="AC221" s="412"/>
      <c r="AD221" s="412"/>
      <c r="AE221" s="412"/>
      <c r="AF221" s="412"/>
      <c r="AG221" s="412"/>
      <c r="AH221" s="412"/>
      <c r="AI221" s="412"/>
      <c r="AJ221" s="412"/>
      <c r="AK221" s="412"/>
      <c r="AL221" s="412"/>
      <c r="AM221" s="412"/>
    </row>
    <row r="222" spans="3:39" hidden="1" x14ac:dyDescent="0.35">
      <c r="C222" s="504"/>
      <c r="D222" s="412"/>
      <c r="E222" s="412"/>
      <c r="F222" s="412"/>
      <c r="G222" s="412"/>
      <c r="H222" s="412"/>
      <c r="I222" s="412"/>
      <c r="J222" s="412"/>
      <c r="K222" s="412"/>
      <c r="L222" s="412"/>
      <c r="M222" s="412"/>
      <c r="N222" s="411"/>
      <c r="P222" s="412"/>
      <c r="Q222" s="412"/>
      <c r="R222" s="412"/>
      <c r="S222" s="412"/>
      <c r="T222" s="412"/>
      <c r="U222" s="412"/>
      <c r="V222" s="412"/>
      <c r="W222" s="412"/>
      <c r="X222" s="412"/>
      <c r="Y222" s="412"/>
      <c r="Z222" s="412"/>
      <c r="AA222" s="412"/>
      <c r="AB222" s="412"/>
      <c r="AC222" s="412"/>
      <c r="AD222" s="412"/>
      <c r="AE222" s="412"/>
      <c r="AF222" s="412"/>
      <c r="AG222" s="412"/>
      <c r="AH222" s="412"/>
      <c r="AI222" s="412"/>
      <c r="AJ222" s="412"/>
      <c r="AK222" s="412"/>
      <c r="AL222" s="412"/>
      <c r="AM222" s="412"/>
    </row>
    <row r="223" spans="3:39" hidden="1" x14ac:dyDescent="0.35">
      <c r="C223" s="504"/>
      <c r="D223" s="412"/>
      <c r="E223" s="412"/>
      <c r="F223" s="412"/>
      <c r="G223" s="412"/>
      <c r="H223" s="412"/>
      <c r="I223" s="412"/>
      <c r="J223" s="412"/>
      <c r="K223" s="412"/>
      <c r="L223" s="412"/>
      <c r="M223" s="412"/>
      <c r="N223" s="411"/>
      <c r="P223" s="412"/>
      <c r="Q223" s="412"/>
      <c r="R223" s="412"/>
      <c r="S223" s="412"/>
      <c r="T223" s="412"/>
      <c r="U223" s="412"/>
      <c r="V223" s="412"/>
      <c r="W223" s="412"/>
      <c r="X223" s="412"/>
      <c r="Y223" s="412"/>
      <c r="Z223" s="412"/>
      <c r="AA223" s="412"/>
      <c r="AB223" s="412"/>
      <c r="AC223" s="412"/>
      <c r="AD223" s="412"/>
      <c r="AE223" s="412"/>
      <c r="AF223" s="412"/>
      <c r="AG223" s="412"/>
      <c r="AH223" s="412"/>
      <c r="AI223" s="412"/>
      <c r="AJ223" s="412"/>
      <c r="AK223" s="412"/>
      <c r="AL223" s="412"/>
      <c r="AM223" s="412"/>
    </row>
    <row r="224" spans="3:39" hidden="1" x14ac:dyDescent="0.35">
      <c r="C224" s="504"/>
      <c r="D224" s="412"/>
      <c r="E224" s="412"/>
      <c r="F224" s="412"/>
      <c r="G224" s="412"/>
      <c r="H224" s="412"/>
      <c r="I224" s="412"/>
      <c r="J224" s="412"/>
      <c r="K224" s="412"/>
      <c r="L224" s="412"/>
      <c r="M224" s="412"/>
      <c r="N224" s="411"/>
      <c r="P224" s="412"/>
      <c r="Q224" s="412"/>
      <c r="R224" s="412"/>
      <c r="S224" s="412"/>
      <c r="T224" s="412"/>
      <c r="U224" s="412"/>
      <c r="V224" s="412"/>
      <c r="W224" s="412"/>
      <c r="X224" s="412"/>
      <c r="Y224" s="412"/>
      <c r="Z224" s="412"/>
      <c r="AA224" s="412"/>
      <c r="AB224" s="412"/>
      <c r="AC224" s="412"/>
      <c r="AD224" s="412"/>
      <c r="AE224" s="412"/>
      <c r="AF224" s="412"/>
      <c r="AG224" s="412"/>
      <c r="AH224" s="412"/>
      <c r="AI224" s="412"/>
      <c r="AJ224" s="412"/>
      <c r="AK224" s="412"/>
      <c r="AL224" s="412"/>
      <c r="AM224" s="412"/>
    </row>
    <row r="225" spans="3:39" hidden="1" x14ac:dyDescent="0.35">
      <c r="C225" s="504"/>
      <c r="D225" s="412"/>
      <c r="E225" s="412"/>
      <c r="F225" s="412"/>
      <c r="G225" s="412"/>
      <c r="H225" s="412"/>
      <c r="I225" s="412"/>
      <c r="J225" s="412"/>
      <c r="K225" s="412"/>
      <c r="L225" s="412"/>
      <c r="M225" s="412"/>
      <c r="N225" s="411"/>
      <c r="P225" s="412"/>
      <c r="Q225" s="412"/>
      <c r="R225" s="412"/>
      <c r="S225" s="412"/>
      <c r="T225" s="412"/>
      <c r="U225" s="412"/>
      <c r="V225" s="412"/>
      <c r="W225" s="412"/>
      <c r="X225" s="412"/>
      <c r="Y225" s="412"/>
      <c r="Z225" s="412"/>
      <c r="AA225" s="412"/>
      <c r="AB225" s="412"/>
      <c r="AC225" s="412"/>
      <c r="AD225" s="412"/>
      <c r="AE225" s="412"/>
      <c r="AF225" s="412"/>
      <c r="AG225" s="412"/>
      <c r="AH225" s="412"/>
      <c r="AI225" s="412"/>
      <c r="AJ225" s="412"/>
      <c r="AK225" s="412"/>
      <c r="AL225" s="412"/>
      <c r="AM225" s="412"/>
    </row>
    <row r="226" spans="3:39" hidden="1" x14ac:dyDescent="0.35">
      <c r="C226" s="504"/>
      <c r="D226" s="412"/>
      <c r="E226" s="412"/>
      <c r="F226" s="412"/>
      <c r="G226" s="412"/>
      <c r="H226" s="412"/>
      <c r="I226" s="412"/>
      <c r="J226" s="412"/>
      <c r="K226" s="412"/>
      <c r="L226" s="412"/>
      <c r="M226" s="412"/>
      <c r="N226" s="411"/>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row>
    <row r="227" spans="3:39" hidden="1" x14ac:dyDescent="0.35">
      <c r="C227" s="504"/>
      <c r="D227" s="412"/>
      <c r="E227" s="412"/>
      <c r="F227" s="412"/>
      <c r="G227" s="412"/>
      <c r="H227" s="412"/>
      <c r="I227" s="412"/>
      <c r="J227" s="412"/>
      <c r="K227" s="412"/>
      <c r="L227" s="412"/>
      <c r="M227" s="412"/>
      <c r="N227" s="411"/>
      <c r="P227" s="412"/>
      <c r="Q227" s="412"/>
      <c r="R227" s="412"/>
      <c r="S227" s="412"/>
      <c r="T227" s="412"/>
      <c r="U227" s="412"/>
      <c r="V227" s="412"/>
      <c r="W227" s="412"/>
      <c r="X227" s="412"/>
      <c r="Y227" s="412"/>
      <c r="Z227" s="412"/>
      <c r="AA227" s="412"/>
      <c r="AB227" s="412"/>
      <c r="AC227" s="412"/>
      <c r="AD227" s="412"/>
      <c r="AE227" s="412"/>
      <c r="AF227" s="412"/>
      <c r="AG227" s="412"/>
      <c r="AH227" s="412"/>
      <c r="AI227" s="412"/>
      <c r="AJ227" s="412"/>
      <c r="AK227" s="412"/>
      <c r="AL227" s="412"/>
      <c r="AM227" s="412"/>
    </row>
    <row r="228" spans="3:39" hidden="1" x14ac:dyDescent="0.35">
      <c r="C228" s="504"/>
      <c r="D228" s="412"/>
      <c r="E228" s="412"/>
      <c r="F228" s="412"/>
      <c r="G228" s="412"/>
      <c r="H228" s="412"/>
      <c r="I228" s="412"/>
      <c r="J228" s="412"/>
      <c r="K228" s="412"/>
      <c r="L228" s="412"/>
      <c r="M228" s="412"/>
      <c r="N228" s="411"/>
      <c r="P228" s="412"/>
      <c r="Q228" s="412"/>
      <c r="R228" s="412"/>
      <c r="S228" s="412"/>
      <c r="T228" s="412"/>
      <c r="U228" s="412"/>
      <c r="V228" s="412"/>
      <c r="W228" s="412"/>
      <c r="X228" s="412"/>
      <c r="Y228" s="412"/>
      <c r="Z228" s="412"/>
      <c r="AA228" s="412"/>
      <c r="AB228" s="412"/>
      <c r="AC228" s="412"/>
      <c r="AD228" s="412"/>
      <c r="AE228" s="412"/>
      <c r="AF228" s="412"/>
      <c r="AG228" s="412"/>
      <c r="AH228" s="412"/>
      <c r="AI228" s="412"/>
      <c r="AJ228" s="412"/>
      <c r="AK228" s="412"/>
      <c r="AL228" s="412"/>
      <c r="AM228" s="412"/>
    </row>
    <row r="229" spans="3:39" hidden="1" x14ac:dyDescent="0.35">
      <c r="C229" s="504"/>
      <c r="D229" s="412"/>
      <c r="E229" s="412"/>
      <c r="F229" s="412"/>
      <c r="G229" s="412"/>
      <c r="H229" s="412"/>
      <c r="I229" s="412"/>
      <c r="J229" s="412"/>
      <c r="K229" s="412"/>
      <c r="L229" s="412"/>
      <c r="M229" s="412"/>
      <c r="N229" s="411"/>
      <c r="P229" s="412"/>
      <c r="Q229" s="412"/>
      <c r="R229" s="412"/>
      <c r="S229" s="412"/>
      <c r="T229" s="412"/>
      <c r="U229" s="412"/>
      <c r="V229" s="412"/>
      <c r="W229" s="412"/>
      <c r="X229" s="412"/>
      <c r="Y229" s="412"/>
      <c r="Z229" s="412"/>
      <c r="AA229" s="412"/>
      <c r="AB229" s="412"/>
      <c r="AC229" s="412"/>
      <c r="AD229" s="412"/>
      <c r="AE229" s="412"/>
      <c r="AF229" s="412"/>
      <c r="AG229" s="412"/>
      <c r="AH229" s="412"/>
      <c r="AI229" s="412"/>
      <c r="AJ229" s="412"/>
      <c r="AK229" s="412"/>
      <c r="AL229" s="412"/>
      <c r="AM229" s="412"/>
    </row>
    <row r="230" spans="3:39" hidden="1" x14ac:dyDescent="0.35">
      <c r="C230" s="504"/>
      <c r="D230" s="412"/>
      <c r="E230" s="412"/>
      <c r="F230" s="412"/>
      <c r="G230" s="412"/>
      <c r="H230" s="412"/>
      <c r="I230" s="412"/>
      <c r="J230" s="412"/>
      <c r="K230" s="412"/>
      <c r="L230" s="412"/>
      <c r="M230" s="412"/>
      <c r="N230" s="411"/>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2"/>
      <c r="AL230" s="412"/>
      <c r="AM230" s="412"/>
    </row>
    <row r="231" spans="3:39" hidden="1" x14ac:dyDescent="0.35">
      <c r="C231" s="504"/>
      <c r="D231" s="412"/>
      <c r="E231" s="412"/>
      <c r="F231" s="412"/>
      <c r="G231" s="412"/>
      <c r="H231" s="412"/>
      <c r="I231" s="412"/>
      <c r="J231" s="412"/>
      <c r="K231" s="412"/>
      <c r="L231" s="412"/>
      <c r="M231" s="412"/>
      <c r="N231" s="411"/>
      <c r="P231" s="412"/>
      <c r="Q231" s="412"/>
      <c r="R231" s="412"/>
      <c r="S231" s="412"/>
      <c r="T231" s="412"/>
      <c r="U231" s="412"/>
      <c r="V231" s="412"/>
      <c r="W231" s="412"/>
      <c r="X231" s="412"/>
      <c r="Y231" s="412"/>
      <c r="Z231" s="412"/>
      <c r="AA231" s="412"/>
      <c r="AB231" s="412"/>
      <c r="AC231" s="412"/>
      <c r="AD231" s="412"/>
      <c r="AE231" s="412"/>
      <c r="AF231" s="412"/>
      <c r="AG231" s="412"/>
      <c r="AH231" s="412"/>
      <c r="AI231" s="412"/>
      <c r="AJ231" s="412"/>
      <c r="AK231" s="412"/>
      <c r="AL231" s="412"/>
      <c r="AM231" s="412"/>
    </row>
    <row r="232" spans="3:39" hidden="1" x14ac:dyDescent="0.35">
      <c r="C232" s="504"/>
      <c r="D232" s="412"/>
      <c r="E232" s="412"/>
      <c r="F232" s="412"/>
      <c r="G232" s="412"/>
      <c r="H232" s="412"/>
      <c r="I232" s="412"/>
      <c r="J232" s="412"/>
      <c r="K232" s="412"/>
      <c r="L232" s="412"/>
      <c r="M232" s="412"/>
      <c r="N232" s="411"/>
      <c r="P232" s="412"/>
      <c r="Q232" s="412"/>
      <c r="R232" s="412"/>
      <c r="S232" s="412"/>
      <c r="T232" s="412"/>
      <c r="U232" s="412"/>
      <c r="V232" s="412"/>
      <c r="W232" s="412"/>
      <c r="X232" s="412"/>
      <c r="Y232" s="412"/>
      <c r="Z232" s="412"/>
      <c r="AA232" s="412"/>
      <c r="AB232" s="412"/>
      <c r="AC232" s="412"/>
      <c r="AD232" s="412"/>
      <c r="AE232" s="412"/>
      <c r="AF232" s="412"/>
      <c r="AG232" s="412"/>
      <c r="AH232" s="412"/>
      <c r="AI232" s="412"/>
      <c r="AJ232" s="412"/>
      <c r="AK232" s="412"/>
      <c r="AL232" s="412"/>
      <c r="AM232" s="412"/>
    </row>
    <row r="233" spans="3:39" hidden="1" x14ac:dyDescent="0.35">
      <c r="C233" s="504"/>
      <c r="D233" s="412"/>
      <c r="E233" s="412"/>
      <c r="F233" s="412"/>
      <c r="G233" s="412"/>
      <c r="H233" s="412"/>
      <c r="I233" s="412"/>
      <c r="J233" s="412"/>
      <c r="K233" s="412"/>
      <c r="L233" s="412"/>
      <c r="M233" s="412"/>
      <c r="N233" s="411"/>
      <c r="P233" s="412"/>
      <c r="Q233" s="412"/>
      <c r="R233" s="412"/>
      <c r="S233" s="412"/>
      <c r="T233" s="412"/>
      <c r="U233" s="412"/>
      <c r="V233" s="412"/>
      <c r="W233" s="412"/>
      <c r="X233" s="412"/>
      <c r="Y233" s="412"/>
      <c r="Z233" s="412"/>
      <c r="AA233" s="412"/>
      <c r="AB233" s="412"/>
      <c r="AC233" s="412"/>
      <c r="AD233" s="412"/>
      <c r="AE233" s="412"/>
      <c r="AF233" s="412"/>
      <c r="AG233" s="412"/>
      <c r="AH233" s="412"/>
      <c r="AI233" s="412"/>
      <c r="AJ233" s="412"/>
      <c r="AK233" s="412"/>
      <c r="AL233" s="412"/>
      <c r="AM233" s="412"/>
    </row>
    <row r="234" spans="3:39" hidden="1" x14ac:dyDescent="0.35">
      <c r="C234" s="504"/>
      <c r="D234" s="412"/>
      <c r="E234" s="412"/>
      <c r="F234" s="412"/>
      <c r="G234" s="412"/>
      <c r="H234" s="412"/>
      <c r="I234" s="412"/>
      <c r="J234" s="412"/>
      <c r="K234" s="412"/>
      <c r="L234" s="412"/>
      <c r="M234" s="412"/>
      <c r="N234" s="411"/>
      <c r="P234" s="412"/>
      <c r="Q234" s="412"/>
      <c r="R234" s="412"/>
      <c r="S234" s="412"/>
      <c r="T234" s="412"/>
      <c r="U234" s="412"/>
      <c r="V234" s="412"/>
      <c r="W234" s="412"/>
      <c r="X234" s="412"/>
      <c r="Y234" s="412"/>
      <c r="Z234" s="412"/>
      <c r="AA234" s="412"/>
      <c r="AB234" s="412"/>
      <c r="AC234" s="412"/>
      <c r="AD234" s="412"/>
      <c r="AE234" s="412"/>
      <c r="AF234" s="412"/>
      <c r="AG234" s="412"/>
      <c r="AH234" s="412"/>
      <c r="AI234" s="412"/>
      <c r="AJ234" s="412"/>
      <c r="AK234" s="412"/>
      <c r="AL234" s="412"/>
      <c r="AM234" s="412"/>
    </row>
    <row r="235" spans="3:39" hidden="1" x14ac:dyDescent="0.35">
      <c r="C235" s="504"/>
      <c r="D235" s="412"/>
      <c r="E235" s="412"/>
      <c r="F235" s="412"/>
      <c r="G235" s="412"/>
      <c r="H235" s="412"/>
      <c r="I235" s="412"/>
      <c r="J235" s="412"/>
      <c r="K235" s="412"/>
      <c r="L235" s="412"/>
      <c r="M235" s="412"/>
      <c r="N235" s="411"/>
      <c r="P235" s="412"/>
      <c r="Q235" s="412"/>
      <c r="R235" s="412"/>
      <c r="S235" s="412"/>
      <c r="T235" s="412"/>
      <c r="U235" s="412"/>
      <c r="V235" s="412"/>
      <c r="W235" s="412"/>
      <c r="X235" s="412"/>
      <c r="Y235" s="412"/>
      <c r="Z235" s="412"/>
      <c r="AA235" s="412"/>
      <c r="AB235" s="412"/>
      <c r="AC235" s="412"/>
      <c r="AD235" s="412"/>
      <c r="AE235" s="412"/>
      <c r="AF235" s="412"/>
      <c r="AG235" s="412"/>
      <c r="AH235" s="412"/>
      <c r="AI235" s="412"/>
      <c r="AJ235" s="412"/>
      <c r="AK235" s="412"/>
      <c r="AL235" s="412"/>
      <c r="AM235" s="412"/>
    </row>
    <row r="236" spans="3:39" hidden="1" x14ac:dyDescent="0.35">
      <c r="C236" s="504"/>
      <c r="D236" s="412"/>
      <c r="E236" s="412"/>
      <c r="F236" s="412"/>
      <c r="G236" s="412"/>
      <c r="H236" s="412"/>
      <c r="I236" s="412"/>
      <c r="J236" s="412"/>
      <c r="K236" s="412"/>
      <c r="L236" s="412"/>
      <c r="M236" s="412"/>
      <c r="N236" s="411"/>
      <c r="P236" s="412"/>
      <c r="Q236" s="412"/>
      <c r="R236" s="412"/>
      <c r="S236" s="412"/>
      <c r="T236" s="412"/>
      <c r="U236" s="412"/>
      <c r="V236" s="412"/>
      <c r="W236" s="412"/>
      <c r="X236" s="412"/>
      <c r="Y236" s="412"/>
      <c r="Z236" s="412"/>
      <c r="AA236" s="412"/>
      <c r="AB236" s="412"/>
      <c r="AC236" s="412"/>
      <c r="AD236" s="412"/>
      <c r="AE236" s="412"/>
      <c r="AF236" s="412"/>
      <c r="AG236" s="412"/>
      <c r="AH236" s="412"/>
      <c r="AI236" s="412"/>
      <c r="AJ236" s="412"/>
      <c r="AK236" s="412"/>
      <c r="AL236" s="412"/>
      <c r="AM236" s="412"/>
    </row>
    <row r="237" spans="3:39" hidden="1" x14ac:dyDescent="0.35">
      <c r="C237" s="504"/>
      <c r="D237" s="412"/>
      <c r="E237" s="412"/>
      <c r="F237" s="412"/>
      <c r="G237" s="412"/>
      <c r="H237" s="412"/>
      <c r="I237" s="412"/>
      <c r="J237" s="412"/>
      <c r="K237" s="412"/>
      <c r="L237" s="412"/>
      <c r="M237" s="412"/>
      <c r="N237" s="411"/>
      <c r="P237" s="412"/>
      <c r="Q237" s="412"/>
      <c r="R237" s="412"/>
      <c r="S237" s="412"/>
      <c r="T237" s="412"/>
      <c r="U237" s="412"/>
      <c r="V237" s="412"/>
      <c r="W237" s="412"/>
      <c r="X237" s="412"/>
      <c r="Y237" s="412"/>
      <c r="Z237" s="412"/>
      <c r="AA237" s="412"/>
      <c r="AB237" s="412"/>
      <c r="AC237" s="412"/>
      <c r="AD237" s="412"/>
      <c r="AE237" s="412"/>
      <c r="AF237" s="412"/>
      <c r="AG237" s="412"/>
      <c r="AH237" s="412"/>
      <c r="AI237" s="412"/>
      <c r="AJ237" s="412"/>
      <c r="AK237" s="412"/>
      <c r="AL237" s="412"/>
      <c r="AM237" s="412"/>
    </row>
    <row r="238" spans="3:39" hidden="1" x14ac:dyDescent="0.35">
      <c r="C238" s="504"/>
      <c r="D238" s="412"/>
      <c r="E238" s="412"/>
      <c r="F238" s="412"/>
      <c r="G238" s="412"/>
      <c r="H238" s="412"/>
      <c r="I238" s="412"/>
      <c r="J238" s="412"/>
      <c r="K238" s="412"/>
      <c r="L238" s="412"/>
      <c r="M238" s="412"/>
      <c r="N238" s="411"/>
      <c r="P238" s="412"/>
      <c r="Q238" s="412"/>
      <c r="R238" s="412"/>
      <c r="S238" s="412"/>
      <c r="T238" s="412"/>
      <c r="U238" s="412"/>
      <c r="V238" s="412"/>
      <c r="W238" s="412"/>
      <c r="X238" s="412"/>
      <c r="Y238" s="412"/>
      <c r="Z238" s="412"/>
      <c r="AA238" s="412"/>
      <c r="AB238" s="412"/>
      <c r="AC238" s="412"/>
      <c r="AD238" s="412"/>
      <c r="AE238" s="412"/>
      <c r="AF238" s="412"/>
      <c r="AG238" s="412"/>
      <c r="AH238" s="412"/>
      <c r="AI238" s="412"/>
      <c r="AJ238" s="412"/>
      <c r="AK238" s="412"/>
      <c r="AL238" s="412"/>
      <c r="AM238" s="412"/>
    </row>
    <row r="239" spans="3:39" hidden="1" x14ac:dyDescent="0.35">
      <c r="C239" s="504"/>
      <c r="D239" s="412"/>
      <c r="E239" s="412"/>
      <c r="F239" s="412"/>
      <c r="G239" s="412"/>
      <c r="H239" s="412"/>
      <c r="I239" s="412"/>
      <c r="J239" s="412"/>
      <c r="K239" s="412"/>
      <c r="L239" s="412"/>
      <c r="M239" s="412"/>
      <c r="N239" s="411"/>
      <c r="P239" s="412"/>
      <c r="Q239" s="412"/>
      <c r="R239" s="412"/>
      <c r="S239" s="412"/>
      <c r="T239" s="412"/>
      <c r="U239" s="412"/>
      <c r="V239" s="412"/>
      <c r="W239" s="412"/>
      <c r="X239" s="412"/>
      <c r="Y239" s="412"/>
      <c r="Z239" s="412"/>
      <c r="AA239" s="412"/>
      <c r="AB239" s="412"/>
      <c r="AC239" s="412"/>
      <c r="AD239" s="412"/>
      <c r="AE239" s="412"/>
      <c r="AF239" s="412"/>
      <c r="AG239" s="412"/>
      <c r="AH239" s="412"/>
      <c r="AI239" s="412"/>
      <c r="AJ239" s="412"/>
      <c r="AK239" s="412"/>
      <c r="AL239" s="412"/>
      <c r="AM239" s="412"/>
    </row>
    <row r="240" spans="3:39" hidden="1" x14ac:dyDescent="0.35">
      <c r="C240" s="504"/>
      <c r="D240" s="412"/>
      <c r="E240" s="412"/>
      <c r="F240" s="412"/>
      <c r="G240" s="412"/>
      <c r="H240" s="412"/>
      <c r="I240" s="412"/>
      <c r="J240" s="412"/>
      <c r="K240" s="412"/>
      <c r="L240" s="412"/>
      <c r="M240" s="412"/>
      <c r="N240" s="411"/>
      <c r="P240" s="412"/>
      <c r="Q240" s="412"/>
      <c r="R240" s="412"/>
      <c r="S240" s="412"/>
      <c r="T240" s="412"/>
      <c r="U240" s="412"/>
      <c r="V240" s="412"/>
      <c r="W240" s="412"/>
      <c r="X240" s="412"/>
      <c r="Y240" s="412"/>
      <c r="Z240" s="412"/>
      <c r="AA240" s="412"/>
      <c r="AB240" s="412"/>
      <c r="AC240" s="412"/>
      <c r="AD240" s="412"/>
      <c r="AE240" s="412"/>
      <c r="AF240" s="412"/>
      <c r="AG240" s="412"/>
      <c r="AH240" s="412"/>
      <c r="AI240" s="412"/>
      <c r="AJ240" s="412"/>
      <c r="AK240" s="412"/>
      <c r="AL240" s="412"/>
      <c r="AM240" s="412"/>
    </row>
  </sheetData>
  <mergeCells count="100">
    <mergeCell ref="K50:L50"/>
    <mergeCell ref="K51:L51"/>
    <mergeCell ref="H50:I50"/>
    <mergeCell ref="H51:I51"/>
    <mergeCell ref="E50:F50"/>
    <mergeCell ref="E51:F51"/>
    <mergeCell ref="C1:P1"/>
    <mergeCell ref="D96:K96"/>
    <mergeCell ref="L93:L95"/>
    <mergeCell ref="D93:K93"/>
    <mergeCell ref="D94:K94"/>
    <mergeCell ref="D95:K95"/>
    <mergeCell ref="D86:K86"/>
    <mergeCell ref="D88:K88"/>
    <mergeCell ref="D89:K89"/>
    <mergeCell ref="D87:K87"/>
    <mergeCell ref="L80:L82"/>
    <mergeCell ref="D62:K62"/>
    <mergeCell ref="D79:J79"/>
    <mergeCell ref="D80:K80"/>
    <mergeCell ref="D72:J72"/>
    <mergeCell ref="C50:C51"/>
    <mergeCell ref="D52:J52"/>
    <mergeCell ref="D53:K53"/>
    <mergeCell ref="D83:K83"/>
    <mergeCell ref="L83:L87"/>
    <mergeCell ref="D85:K85"/>
    <mergeCell ref="D84:K84"/>
    <mergeCell ref="D60:K60"/>
    <mergeCell ref="D61:K61"/>
    <mergeCell ref="D73:J73"/>
    <mergeCell ref="D74:J74"/>
    <mergeCell ref="D75:J75"/>
    <mergeCell ref="D81:K81"/>
    <mergeCell ref="D82:K82"/>
    <mergeCell ref="D55:K55"/>
    <mergeCell ref="D54:K54"/>
    <mergeCell ref="D58:K58"/>
    <mergeCell ref="C43:C49"/>
    <mergeCell ref="E46:F46"/>
    <mergeCell ref="K46:L46"/>
    <mergeCell ref="E47:F47"/>
    <mergeCell ref="K47:L47"/>
    <mergeCell ref="E48:F48"/>
    <mergeCell ref="K48:L48"/>
    <mergeCell ref="E44:F44"/>
    <mergeCell ref="K44:L44"/>
    <mergeCell ref="E45:F45"/>
    <mergeCell ref="K45:L45"/>
    <mergeCell ref="E49:F49"/>
    <mergeCell ref="K49:L49"/>
    <mergeCell ref="D39:L39"/>
    <mergeCell ref="D40:L40"/>
    <mergeCell ref="D41:L41"/>
    <mergeCell ref="E43:F43"/>
    <mergeCell ref="K43:L43"/>
    <mergeCell ref="D38:L38"/>
    <mergeCell ref="D17:L17"/>
    <mergeCell ref="D18:L18"/>
    <mergeCell ref="D19:L19"/>
    <mergeCell ref="D20:L20"/>
    <mergeCell ref="D21:L21"/>
    <mergeCell ref="D22:L22"/>
    <mergeCell ref="D23:L23"/>
    <mergeCell ref="D37:L37"/>
    <mergeCell ref="D26:L26"/>
    <mergeCell ref="D27:L27"/>
    <mergeCell ref="D28:L28"/>
    <mergeCell ref="D29:L29"/>
    <mergeCell ref="E30:L30"/>
    <mergeCell ref="D12:L12"/>
    <mergeCell ref="D13:L13"/>
    <mergeCell ref="D14:L14"/>
    <mergeCell ref="D15:L15"/>
    <mergeCell ref="D16:L16"/>
    <mergeCell ref="D3:L3"/>
    <mergeCell ref="D4:L4"/>
    <mergeCell ref="D5:L5"/>
    <mergeCell ref="D10:L10"/>
    <mergeCell ref="D11:L11"/>
    <mergeCell ref="D6:L6"/>
    <mergeCell ref="D7:L7"/>
    <mergeCell ref="D8:L8"/>
    <mergeCell ref="D9:L9"/>
    <mergeCell ref="D56:K56"/>
    <mergeCell ref="D92:K92"/>
    <mergeCell ref="L88:L92"/>
    <mergeCell ref="D90:K90"/>
    <mergeCell ref="D91:K91"/>
    <mergeCell ref="D63:K63"/>
    <mergeCell ref="D64:K64"/>
    <mergeCell ref="D65:K65"/>
    <mergeCell ref="D66:K66"/>
    <mergeCell ref="D71:K71"/>
    <mergeCell ref="D68:K68"/>
    <mergeCell ref="D67:K67"/>
    <mergeCell ref="D57:K57"/>
    <mergeCell ref="D59:K59"/>
    <mergeCell ref="D70:K70"/>
    <mergeCell ref="D69:K69"/>
  </mergeCells>
  <phoneticPr fontId="79" type="noConversion"/>
  <conditionalFormatting sqref="B112 C113">
    <cfRule type="cellIs" dxfId="3" priority="6" operator="notBetween">
      <formula>-0.01</formula>
      <formula>0.01</formula>
    </cfRule>
  </conditionalFormatting>
  <conditionalFormatting sqref="B128 C129">
    <cfRule type="cellIs" dxfId="2" priority="5" operator="notBetween">
      <formula>-0.01</formula>
      <formula>0.01</formula>
    </cfRule>
  </conditionalFormatting>
  <conditionalFormatting sqref="L53">
    <cfRule type="containsText" dxfId="1" priority="2" operator="containsText" text="No">
      <formula>NOT(ISERROR(SEARCH("No",L53)))</formula>
    </cfRule>
  </conditionalFormatting>
  <conditionalFormatting sqref="L53:L71">
    <cfRule type="containsText" dxfId="0" priority="1" operator="containsText" text="No">
      <formula>NOT(ISERROR(SEARCH("No",L53)))</formula>
    </cfRule>
  </conditionalFormatting>
  <printOptions gridLines="1"/>
  <pageMargins left="0.7" right="0.7" top="0.75" bottom="0.75" header="0.3" footer="0.3"/>
  <pageSetup orientation="portrait" r:id="rId1"/>
  <ignoredErrors>
    <ignoredError sqref="S80:S84 S86:S87"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C0813-C08D-4BEE-A6CB-0F0A79AA23C8}">
  <sheetPr codeName="Sheet3">
    <tabColor rgb="FFFF0000"/>
  </sheetPr>
  <dimension ref="A1:AG1599"/>
  <sheetViews>
    <sheetView topLeftCell="L2" workbookViewId="0">
      <selection activeCell="K2" sqref="K2:K12"/>
    </sheetView>
  </sheetViews>
  <sheetFormatPr defaultColWidth="9.1796875" defaultRowHeight="12.5" x14ac:dyDescent="0.25"/>
  <cols>
    <col min="1" max="1" width="9.1796875" style="5"/>
    <col min="2" max="2" width="26.81640625" style="5" bestFit="1" customWidth="1"/>
    <col min="3" max="3" width="7.81640625" style="11" bestFit="1" customWidth="1"/>
    <col min="4" max="4" width="6" style="5" bestFit="1" customWidth="1"/>
    <col min="5" max="5" width="6" style="5" customWidth="1"/>
    <col min="6" max="6" width="45.54296875" style="5" bestFit="1" customWidth="1"/>
    <col min="7" max="7" width="8.26953125" style="11" customWidth="1"/>
    <col min="8" max="8" width="16.7265625" style="5" bestFit="1" customWidth="1"/>
    <col min="9" max="10" width="9.1796875" style="5"/>
    <col min="11" max="11" width="32.7265625" style="5" customWidth="1"/>
    <col min="12" max="12" width="36.453125" style="5" bestFit="1" customWidth="1"/>
    <col min="13" max="13" width="15.7265625" style="5" bestFit="1" customWidth="1"/>
    <col min="14" max="14" width="11" style="5" customWidth="1"/>
    <col min="15" max="15" width="36.453125" style="5" bestFit="1" customWidth="1"/>
    <col min="16" max="16" width="12" style="5" customWidth="1"/>
    <col min="17" max="17" width="23.54296875" style="5" bestFit="1" customWidth="1"/>
    <col min="18" max="18" width="9.1796875" style="5"/>
    <col min="19" max="19" width="15.453125" style="5" bestFit="1" customWidth="1"/>
    <col min="20" max="20" width="43.81640625" style="5" customWidth="1"/>
    <col min="21" max="21" width="4.54296875" style="5" bestFit="1" customWidth="1"/>
    <col min="22" max="22" width="19.54296875" style="5" customWidth="1"/>
    <col min="23" max="23" width="4.54296875" style="5" bestFit="1" customWidth="1"/>
    <col min="24" max="24" width="10.7265625" style="5" customWidth="1"/>
    <col min="25" max="25" width="12" style="5" bestFit="1" customWidth="1"/>
    <col min="26" max="26" width="11.26953125" style="5" bestFit="1" customWidth="1"/>
    <col min="27" max="27" width="11.54296875" style="5" bestFit="1" customWidth="1"/>
    <col min="28" max="28" width="24.453125" style="539" bestFit="1" customWidth="1"/>
    <col min="29" max="32" width="9.1796875" style="5"/>
    <col min="33" max="33" width="10.81640625" style="5" bestFit="1" customWidth="1"/>
    <col min="34" max="16384" width="9.1796875" style="5"/>
  </cols>
  <sheetData>
    <row r="1" spans="1:33" s="1" customFormat="1" ht="25" x14ac:dyDescent="0.25">
      <c r="B1" s="2" t="s">
        <v>1056</v>
      </c>
      <c r="C1" s="2" t="s">
        <v>1057</v>
      </c>
      <c r="D1" s="2" t="s">
        <v>1058</v>
      </c>
      <c r="E1" s="2"/>
      <c r="F1" s="2" t="s">
        <v>1059</v>
      </c>
      <c r="G1" s="2"/>
      <c r="H1" s="2" t="s">
        <v>191</v>
      </c>
      <c r="I1" s="2" t="s">
        <v>1060</v>
      </c>
      <c r="J1" s="2"/>
      <c r="K1" s="2" t="s">
        <v>1061</v>
      </c>
      <c r="L1" s="3" t="s">
        <v>1062</v>
      </c>
      <c r="M1" s="2" t="s">
        <v>1063</v>
      </c>
      <c r="N1" s="2" t="s">
        <v>671</v>
      </c>
      <c r="O1" s="2" t="s">
        <v>273</v>
      </c>
      <c r="P1" s="2" t="s">
        <v>1064</v>
      </c>
      <c r="Q1" s="2" t="s">
        <v>1065</v>
      </c>
      <c r="R1" s="2" t="s">
        <v>467</v>
      </c>
      <c r="S1" s="2" t="s">
        <v>1066</v>
      </c>
      <c r="T1" s="2" t="s">
        <v>1067</v>
      </c>
      <c r="U1" s="2"/>
      <c r="V1" s="2" t="s">
        <v>1068</v>
      </c>
      <c r="W1" s="2"/>
      <c r="X1" s="2" t="s">
        <v>1069</v>
      </c>
      <c r="Y1" s="4" t="s">
        <v>181</v>
      </c>
      <c r="Z1" s="4" t="s">
        <v>180</v>
      </c>
      <c r="AA1" s="4" t="s">
        <v>1070</v>
      </c>
      <c r="AB1" s="538" t="s">
        <v>1071</v>
      </c>
      <c r="AD1" s="1" t="s">
        <v>1072</v>
      </c>
      <c r="AE1" s="5" t="s">
        <v>1073</v>
      </c>
      <c r="AF1" s="5"/>
    </row>
    <row r="2" spans="1:33" ht="15.5" x14ac:dyDescent="0.25">
      <c r="A2" s="5" t="s">
        <v>435</v>
      </c>
      <c r="B2" s="6" t="s">
        <v>1074</v>
      </c>
      <c r="C2" s="9">
        <v>1</v>
      </c>
      <c r="D2" s="6" t="s">
        <v>1075</v>
      </c>
      <c r="E2" s="9">
        <v>2</v>
      </c>
      <c r="F2" s="8"/>
      <c r="G2" s="7">
        <v>2</v>
      </c>
      <c r="H2" s="8" t="s">
        <v>1076</v>
      </c>
      <c r="I2" s="9" t="s">
        <v>209</v>
      </c>
      <c r="J2" s="9">
        <v>0</v>
      </c>
      <c r="K2" s="9" t="s">
        <v>210</v>
      </c>
      <c r="L2" s="10" t="s">
        <v>1077</v>
      </c>
      <c r="M2" s="11" t="s">
        <v>510</v>
      </c>
      <c r="N2" s="11" t="s">
        <v>488</v>
      </c>
      <c r="O2" s="11" t="s">
        <v>1078</v>
      </c>
      <c r="P2" s="11" t="s">
        <v>1079</v>
      </c>
      <c r="Q2" s="11" t="s">
        <v>1080</v>
      </c>
      <c r="R2" s="11" t="s">
        <v>1081</v>
      </c>
      <c r="S2" s="11" t="s">
        <v>715</v>
      </c>
      <c r="T2" s="11" t="s">
        <v>1035</v>
      </c>
      <c r="U2" s="11">
        <v>0</v>
      </c>
      <c r="V2" s="11" t="s">
        <v>1082</v>
      </c>
      <c r="W2" s="11">
        <v>0</v>
      </c>
      <c r="X2" s="9" t="s">
        <v>1083</v>
      </c>
      <c r="Y2" s="5" t="s">
        <v>1084</v>
      </c>
      <c r="Z2" s="5" t="s">
        <v>1085</v>
      </c>
      <c r="AA2" s="5" t="s">
        <v>1086</v>
      </c>
      <c r="AB2" s="539" t="s">
        <v>1086</v>
      </c>
      <c r="AD2" s="5" t="s">
        <v>1087</v>
      </c>
      <c r="AE2" s="5" t="s">
        <v>1075</v>
      </c>
      <c r="AF2" s="5">
        <v>0</v>
      </c>
      <c r="AG2" s="280"/>
    </row>
    <row r="3" spans="1:33" ht="15.5" x14ac:dyDescent="0.25">
      <c r="A3" s="5" t="s">
        <v>438</v>
      </c>
      <c r="B3" s="6" t="s">
        <v>1088</v>
      </c>
      <c r="C3" s="9">
        <v>2</v>
      </c>
      <c r="D3" s="6" t="s">
        <v>1089</v>
      </c>
      <c r="E3" s="9">
        <v>2</v>
      </c>
      <c r="F3" s="8" t="s">
        <v>1090</v>
      </c>
      <c r="G3" s="361">
        <v>2</v>
      </c>
      <c r="H3" s="8" t="s">
        <v>1091</v>
      </c>
      <c r="I3" s="9" t="s">
        <v>212</v>
      </c>
      <c r="J3" s="9">
        <v>0</v>
      </c>
      <c r="K3" s="9" t="s">
        <v>213</v>
      </c>
      <c r="L3" s="10" t="s">
        <v>1092</v>
      </c>
      <c r="M3" s="5" t="s">
        <v>1093</v>
      </c>
      <c r="N3" s="5" t="s">
        <v>1094</v>
      </c>
      <c r="O3" s="5" t="s">
        <v>399</v>
      </c>
      <c r="P3" s="11" t="s">
        <v>470</v>
      </c>
      <c r="Q3" s="11" t="s">
        <v>1095</v>
      </c>
      <c r="R3" s="11" t="s">
        <v>471</v>
      </c>
      <c r="S3" s="11" t="s">
        <v>716</v>
      </c>
      <c r="T3" s="11" t="s">
        <v>1039</v>
      </c>
      <c r="U3" s="11">
        <v>0</v>
      </c>
      <c r="V3" s="11" t="s">
        <v>1096</v>
      </c>
      <c r="W3" s="11">
        <v>0</v>
      </c>
      <c r="X3" s="11" t="s">
        <v>1097</v>
      </c>
      <c r="Y3" s="5" t="s">
        <v>1098</v>
      </c>
      <c r="Z3" s="5" t="s">
        <v>1085</v>
      </c>
      <c r="AA3" s="5">
        <v>2.2000000000000002</v>
      </c>
      <c r="AB3" s="539">
        <v>155333</v>
      </c>
      <c r="AD3" s="5" t="s">
        <v>1099</v>
      </c>
      <c r="AE3" s="5" t="s">
        <v>1089</v>
      </c>
      <c r="AF3" s="5">
        <v>0</v>
      </c>
      <c r="AG3" s="280"/>
    </row>
    <row r="4" spans="1:33" ht="15.5" x14ac:dyDescent="0.25">
      <c r="A4" s="5" t="s">
        <v>1100</v>
      </c>
      <c r="B4" s="9" t="s">
        <v>1101</v>
      </c>
      <c r="C4" s="9">
        <v>3</v>
      </c>
      <c r="D4" s="9" t="s">
        <v>1102</v>
      </c>
      <c r="E4" s="9">
        <v>2</v>
      </c>
      <c r="F4" s="8" t="s">
        <v>1103</v>
      </c>
      <c r="G4" s="361">
        <v>2</v>
      </c>
      <c r="H4" s="8" t="s">
        <v>215</v>
      </c>
      <c r="I4" s="9" t="s">
        <v>217</v>
      </c>
      <c r="J4" s="9">
        <v>1</v>
      </c>
      <c r="K4" s="9" t="s">
        <v>218</v>
      </c>
      <c r="L4" s="10" t="s">
        <v>474</v>
      </c>
      <c r="M4" s="11" t="s">
        <v>1104</v>
      </c>
      <c r="N4" s="11" t="s">
        <v>1105</v>
      </c>
      <c r="O4" s="11" t="s">
        <v>1106</v>
      </c>
      <c r="P4" s="11"/>
      <c r="Q4" s="11" t="s">
        <v>1107</v>
      </c>
      <c r="R4" s="11" t="s">
        <v>1108</v>
      </c>
      <c r="S4" s="11" t="s">
        <v>717</v>
      </c>
      <c r="T4" s="11" t="s">
        <v>1043</v>
      </c>
      <c r="U4" s="11">
        <v>0</v>
      </c>
      <c r="V4" s="11" t="s">
        <v>1109</v>
      </c>
      <c r="W4" s="11">
        <v>0</v>
      </c>
      <c r="X4" s="9" t="s">
        <v>1110</v>
      </c>
      <c r="Y4" s="5" t="s">
        <v>1111</v>
      </c>
      <c r="Z4" s="5" t="s">
        <v>1085</v>
      </c>
      <c r="AA4" s="5">
        <v>3.2</v>
      </c>
      <c r="AB4" s="539">
        <v>151593</v>
      </c>
      <c r="AD4" s="5" t="s">
        <v>1112</v>
      </c>
      <c r="AE4" s="5" t="s">
        <v>1102</v>
      </c>
      <c r="AF4" s="5">
        <v>0</v>
      </c>
      <c r="AG4" s="280"/>
    </row>
    <row r="5" spans="1:33" ht="15.5" x14ac:dyDescent="0.25">
      <c r="A5" s="5" t="s">
        <v>1113</v>
      </c>
      <c r="B5" s="9" t="s">
        <v>1114</v>
      </c>
      <c r="C5" s="9">
        <v>4</v>
      </c>
      <c r="D5" s="9" t="s">
        <v>1091</v>
      </c>
      <c r="E5" s="9">
        <v>2</v>
      </c>
      <c r="F5" s="8" t="s">
        <v>1115</v>
      </c>
      <c r="G5" s="361">
        <v>2</v>
      </c>
      <c r="H5" s="8" t="s">
        <v>1075</v>
      </c>
      <c r="I5" s="9" t="s">
        <v>220</v>
      </c>
      <c r="J5" s="9">
        <v>0</v>
      </c>
      <c r="K5" s="9" t="s">
        <v>221</v>
      </c>
      <c r="L5" s="10" t="s">
        <v>476</v>
      </c>
      <c r="M5" s="11" t="s">
        <v>1116</v>
      </c>
      <c r="N5" s="11" t="s">
        <v>1117</v>
      </c>
      <c r="O5" s="11" t="s">
        <v>1118</v>
      </c>
      <c r="P5" s="11"/>
      <c r="Q5" s="11" t="s">
        <v>1119</v>
      </c>
      <c r="R5" s="11" t="s">
        <v>1120</v>
      </c>
      <c r="S5" s="11" t="s">
        <v>718</v>
      </c>
      <c r="T5" s="11" t="s">
        <v>1049</v>
      </c>
      <c r="U5" s="11">
        <v>3</v>
      </c>
      <c r="V5" s="11" t="s">
        <v>1121</v>
      </c>
      <c r="W5" s="11">
        <v>3</v>
      </c>
      <c r="X5" s="11"/>
      <c r="Y5" s="5" t="s">
        <v>1122</v>
      </c>
      <c r="Z5" s="5" t="s">
        <v>1085</v>
      </c>
      <c r="AA5" s="5">
        <v>2.6</v>
      </c>
      <c r="AB5" s="539">
        <v>150000</v>
      </c>
      <c r="AE5" s="5" t="s">
        <v>1091</v>
      </c>
      <c r="AF5" s="5">
        <v>0</v>
      </c>
      <c r="AG5" s="280"/>
    </row>
    <row r="6" spans="1:33" ht="15.5" x14ac:dyDescent="0.25">
      <c r="B6" s="11" t="s">
        <v>1123</v>
      </c>
      <c r="C6" s="11">
        <v>5</v>
      </c>
      <c r="D6" s="11" t="s">
        <v>1124</v>
      </c>
      <c r="E6" s="11">
        <v>2</v>
      </c>
      <c r="F6" s="8" t="s">
        <v>1125</v>
      </c>
      <c r="G6" s="361">
        <v>2</v>
      </c>
      <c r="H6" s="8" t="s">
        <v>1126</v>
      </c>
      <c r="I6" s="9" t="s">
        <v>222</v>
      </c>
      <c r="J6" s="9">
        <v>1</v>
      </c>
      <c r="K6" s="9" t="s">
        <v>223</v>
      </c>
      <c r="L6" s="10" t="s">
        <v>1127</v>
      </c>
      <c r="M6" s="11"/>
      <c r="N6" s="11"/>
      <c r="O6" s="11" t="s">
        <v>1128</v>
      </c>
      <c r="P6" s="11"/>
      <c r="Q6" s="11"/>
      <c r="R6" s="11"/>
      <c r="S6" s="11" t="s">
        <v>116</v>
      </c>
      <c r="T6" s="11" t="s">
        <v>1050</v>
      </c>
      <c r="U6" s="11">
        <v>3</v>
      </c>
      <c r="V6" s="11" t="s">
        <v>1129</v>
      </c>
      <c r="W6" s="11">
        <v>3</v>
      </c>
      <c r="X6" s="11"/>
      <c r="Y6" s="5" t="s">
        <v>1130</v>
      </c>
      <c r="Z6" s="5" t="s">
        <v>1085</v>
      </c>
      <c r="AA6" s="5">
        <v>1.5</v>
      </c>
      <c r="AB6" s="539">
        <v>143807</v>
      </c>
      <c r="AE6" s="5" t="s">
        <v>1124</v>
      </c>
      <c r="AF6" s="5">
        <v>0</v>
      </c>
      <c r="AG6" s="280"/>
    </row>
    <row r="7" spans="1:33" ht="15.5" x14ac:dyDescent="0.25">
      <c r="C7" s="11">
        <v>6</v>
      </c>
      <c r="D7" s="11" t="s">
        <v>1131</v>
      </c>
      <c r="E7" s="11">
        <v>2</v>
      </c>
      <c r="F7" s="8" t="s">
        <v>1132</v>
      </c>
      <c r="G7" s="361">
        <v>2</v>
      </c>
      <c r="H7" s="8" t="s">
        <v>1133</v>
      </c>
      <c r="I7" s="9" t="s">
        <v>225</v>
      </c>
      <c r="J7" s="9">
        <v>0</v>
      </c>
      <c r="K7" s="9" t="s">
        <v>226</v>
      </c>
      <c r="L7" s="10" t="s">
        <v>478</v>
      </c>
      <c r="M7" s="11"/>
      <c r="N7" s="11"/>
      <c r="O7" s="11"/>
      <c r="P7" s="11"/>
      <c r="Q7" s="11"/>
      <c r="R7" s="11"/>
      <c r="T7" s="11" t="s">
        <v>1051</v>
      </c>
      <c r="U7" s="11">
        <v>3</v>
      </c>
      <c r="V7" s="11" t="s">
        <v>1134</v>
      </c>
      <c r="W7" s="11">
        <v>3</v>
      </c>
      <c r="Y7" s="5" t="s">
        <v>1135</v>
      </c>
      <c r="Z7" s="5" t="s">
        <v>1085</v>
      </c>
      <c r="AA7" s="5">
        <v>7.2</v>
      </c>
      <c r="AB7" s="539">
        <v>142599</v>
      </c>
      <c r="AE7" s="5" t="s">
        <v>1131</v>
      </c>
      <c r="AF7" s="5">
        <v>0</v>
      </c>
      <c r="AG7" s="280"/>
    </row>
    <row r="8" spans="1:33" ht="15.5" x14ac:dyDescent="0.35">
      <c r="B8" s="11"/>
      <c r="C8" s="11">
        <v>7</v>
      </c>
      <c r="D8" s="11" t="s">
        <v>215</v>
      </c>
      <c r="E8" s="11">
        <v>1</v>
      </c>
      <c r="F8" s="8" t="s">
        <v>1136</v>
      </c>
      <c r="G8" s="362">
        <v>2</v>
      </c>
      <c r="H8" s="8" t="s">
        <v>1137</v>
      </c>
      <c r="I8" s="9" t="s">
        <v>227</v>
      </c>
      <c r="J8" s="9">
        <v>1</v>
      </c>
      <c r="K8" s="9" t="s">
        <v>228</v>
      </c>
      <c r="L8" s="10" t="s">
        <v>480</v>
      </c>
      <c r="M8" s="11"/>
      <c r="N8" s="11"/>
      <c r="O8" s="11"/>
      <c r="P8" s="11"/>
      <c r="Q8" s="11"/>
      <c r="R8" s="11"/>
      <c r="T8" s="11" t="s">
        <v>1052</v>
      </c>
      <c r="U8" s="11">
        <v>3</v>
      </c>
      <c r="V8" s="11" t="s">
        <v>1138</v>
      </c>
      <c r="W8" s="11">
        <v>3</v>
      </c>
      <c r="Y8" s="5" t="s">
        <v>1139</v>
      </c>
      <c r="Z8" s="5" t="s">
        <v>1085</v>
      </c>
      <c r="AA8" s="5">
        <v>4.7</v>
      </c>
      <c r="AB8" s="539">
        <v>131447</v>
      </c>
      <c r="AE8" s="5" t="s">
        <v>215</v>
      </c>
      <c r="AF8" s="5">
        <v>0</v>
      </c>
      <c r="AG8" s="280"/>
    </row>
    <row r="9" spans="1:33" ht="15.5" x14ac:dyDescent="0.35">
      <c r="B9" s="11"/>
      <c r="C9" s="11">
        <v>8</v>
      </c>
      <c r="D9" s="11" t="s">
        <v>1140</v>
      </c>
      <c r="E9" s="11">
        <v>1</v>
      </c>
      <c r="F9" s="8" t="s">
        <v>1141</v>
      </c>
      <c r="G9" s="362">
        <v>2</v>
      </c>
      <c r="H9" s="8" t="s">
        <v>1142</v>
      </c>
      <c r="I9" s="9" t="s">
        <v>231</v>
      </c>
      <c r="J9" s="9">
        <v>0</v>
      </c>
      <c r="K9" s="9" t="s">
        <v>232</v>
      </c>
      <c r="L9" s="10" t="s">
        <v>482</v>
      </c>
      <c r="M9" s="11"/>
      <c r="N9" s="11"/>
      <c r="O9" s="11"/>
      <c r="P9" s="11"/>
      <c r="Q9" s="11"/>
      <c r="R9" s="11"/>
      <c r="T9" s="11" t="s">
        <v>116</v>
      </c>
      <c r="U9" s="11" t="s">
        <v>1053</v>
      </c>
      <c r="V9" s="11" t="s">
        <v>1143</v>
      </c>
      <c r="W9" s="11" t="s">
        <v>1053</v>
      </c>
      <c r="X9" s="11"/>
      <c r="Y9" s="5" t="s">
        <v>1144</v>
      </c>
      <c r="Z9" s="5" t="s">
        <v>1085</v>
      </c>
      <c r="AA9" s="5">
        <v>2.5</v>
      </c>
      <c r="AB9" s="539">
        <v>130927</v>
      </c>
      <c r="AE9" s="5" t="s">
        <v>1140</v>
      </c>
      <c r="AF9" s="5">
        <v>0</v>
      </c>
      <c r="AG9" s="280"/>
    </row>
    <row r="10" spans="1:33" ht="15.5" x14ac:dyDescent="0.35">
      <c r="B10" s="11"/>
      <c r="C10" s="11">
        <v>9</v>
      </c>
      <c r="D10" s="11" t="s">
        <v>1145</v>
      </c>
      <c r="E10" s="11">
        <v>1</v>
      </c>
      <c r="F10" s="8" t="s">
        <v>1146</v>
      </c>
      <c r="G10" s="362">
        <v>2</v>
      </c>
      <c r="H10" s="8" t="s">
        <v>1147</v>
      </c>
      <c r="I10" s="9" t="s">
        <v>234</v>
      </c>
      <c r="J10" s="9">
        <v>0</v>
      </c>
      <c r="K10" s="9" t="s">
        <v>235</v>
      </c>
      <c r="L10" s="12" t="s">
        <v>116</v>
      </c>
      <c r="M10" s="11"/>
      <c r="N10" s="11"/>
      <c r="O10" s="11"/>
      <c r="P10" s="11"/>
      <c r="Q10" s="11"/>
      <c r="R10" s="11"/>
      <c r="S10" s="11"/>
      <c r="T10" s="11"/>
      <c r="U10" s="11"/>
      <c r="V10" s="11"/>
      <c r="W10" s="11"/>
      <c r="X10" s="11"/>
      <c r="Y10" s="5" t="s">
        <v>1148</v>
      </c>
      <c r="Z10" s="5" t="s">
        <v>1085</v>
      </c>
      <c r="AA10" s="5">
        <v>0</v>
      </c>
      <c r="AB10" s="539">
        <v>129958</v>
      </c>
      <c r="AE10" s="5" t="s">
        <v>1145</v>
      </c>
      <c r="AF10" s="5">
        <v>0</v>
      </c>
      <c r="AG10" s="280"/>
    </row>
    <row r="11" spans="1:33" ht="15.5" x14ac:dyDescent="0.35">
      <c r="B11" s="11"/>
      <c r="C11" s="11">
        <v>10</v>
      </c>
      <c r="D11" s="11" t="s">
        <v>1149</v>
      </c>
      <c r="E11" s="11">
        <v>0</v>
      </c>
      <c r="F11" s="8" t="s">
        <v>1150</v>
      </c>
      <c r="G11" s="362">
        <v>2</v>
      </c>
      <c r="H11" s="8" t="s">
        <v>1151</v>
      </c>
      <c r="I11" s="9" t="s">
        <v>237</v>
      </c>
      <c r="J11" s="9">
        <v>0</v>
      </c>
      <c r="K11" s="9" t="s">
        <v>238</v>
      </c>
      <c r="M11" s="11"/>
      <c r="N11" s="11"/>
      <c r="O11" s="11"/>
      <c r="P11" s="11"/>
      <c r="Q11" s="11"/>
      <c r="R11" s="11"/>
      <c r="S11" s="11"/>
      <c r="T11" s="11"/>
      <c r="U11" s="11"/>
      <c r="V11" s="11"/>
      <c r="W11" s="11"/>
      <c r="X11" s="11"/>
      <c r="Y11" s="5" t="s">
        <v>1152</v>
      </c>
      <c r="Z11" s="5" t="s">
        <v>1085</v>
      </c>
      <c r="AA11" s="5">
        <v>2.2000000000000002</v>
      </c>
      <c r="AB11" s="539">
        <v>129010</v>
      </c>
      <c r="AE11" s="5" t="s">
        <v>1149</v>
      </c>
      <c r="AF11" s="5">
        <v>0</v>
      </c>
      <c r="AG11" s="280"/>
    </row>
    <row r="12" spans="1:33" ht="15.5" x14ac:dyDescent="0.35">
      <c r="B12" s="11"/>
      <c r="C12" s="11">
        <v>11</v>
      </c>
      <c r="D12" s="11" t="s">
        <v>1153</v>
      </c>
      <c r="E12" s="11">
        <v>0</v>
      </c>
      <c r="F12" s="8" t="s">
        <v>1154</v>
      </c>
      <c r="G12" s="362"/>
      <c r="H12" s="8" t="s">
        <v>1155</v>
      </c>
      <c r="I12" s="9" t="s">
        <v>242</v>
      </c>
      <c r="J12" s="9">
        <v>0</v>
      </c>
      <c r="K12" s="9" t="s">
        <v>240</v>
      </c>
      <c r="M12" s="11"/>
      <c r="N12" s="11"/>
      <c r="O12" s="11"/>
      <c r="P12" s="11"/>
      <c r="Q12" s="11"/>
      <c r="R12" s="11"/>
      <c r="S12" s="11"/>
      <c r="V12" s="11"/>
      <c r="W12" s="11"/>
      <c r="X12" s="11"/>
      <c r="Y12" s="5" t="s">
        <v>1156</v>
      </c>
      <c r="Z12" s="5" t="s">
        <v>1085</v>
      </c>
      <c r="AA12" s="5">
        <v>1.2</v>
      </c>
      <c r="AB12" s="539">
        <v>127885</v>
      </c>
      <c r="AE12" s="5" t="s">
        <v>1153</v>
      </c>
      <c r="AF12" s="5">
        <v>0</v>
      </c>
      <c r="AG12" s="280"/>
    </row>
    <row r="13" spans="1:33" ht="15.5" x14ac:dyDescent="0.25">
      <c r="B13" s="11"/>
      <c r="C13" s="11">
        <v>12</v>
      </c>
      <c r="D13" s="11" t="s">
        <v>216</v>
      </c>
      <c r="E13" s="11">
        <v>0</v>
      </c>
      <c r="F13" s="8" t="s">
        <v>1157</v>
      </c>
      <c r="G13" s="361"/>
      <c r="H13" s="8" t="s">
        <v>1158</v>
      </c>
      <c r="I13" s="9"/>
      <c r="J13" s="9">
        <v>0</v>
      </c>
      <c r="K13" s="9" t="s">
        <v>245</v>
      </c>
      <c r="L13" s="9"/>
      <c r="M13" s="11"/>
      <c r="N13" s="11"/>
      <c r="O13" s="11"/>
      <c r="P13" s="11"/>
      <c r="Q13" s="11"/>
      <c r="R13" s="11"/>
      <c r="S13" s="11"/>
      <c r="V13" s="11"/>
      <c r="W13" s="11"/>
      <c r="X13" s="11"/>
      <c r="Y13" s="5" t="s">
        <v>1159</v>
      </c>
      <c r="Z13" s="5" t="s">
        <v>1085</v>
      </c>
      <c r="AA13" s="5">
        <v>2</v>
      </c>
      <c r="AB13" s="539">
        <v>124515</v>
      </c>
      <c r="AE13" s="5" t="s">
        <v>216</v>
      </c>
      <c r="AF13" s="5">
        <v>0</v>
      </c>
      <c r="AG13" s="280"/>
    </row>
    <row r="14" spans="1:33" ht="15.5" x14ac:dyDescent="0.25">
      <c r="C14" s="11">
        <v>13</v>
      </c>
      <c r="D14" s="11" t="s">
        <v>1160</v>
      </c>
      <c r="E14" s="11">
        <v>0</v>
      </c>
      <c r="F14" s="8" t="s">
        <v>1161</v>
      </c>
      <c r="G14" s="361"/>
      <c r="H14" s="8" t="s">
        <v>1162</v>
      </c>
      <c r="Y14" s="5" t="s">
        <v>1163</v>
      </c>
      <c r="Z14" s="5" t="s">
        <v>1085</v>
      </c>
      <c r="AA14" s="5">
        <v>0.7</v>
      </c>
      <c r="AB14" s="539">
        <v>123730</v>
      </c>
      <c r="AE14" s="5" t="s">
        <v>1160</v>
      </c>
      <c r="AF14" s="5">
        <v>1</v>
      </c>
      <c r="AG14" s="280"/>
    </row>
    <row r="15" spans="1:33" ht="15.5" x14ac:dyDescent="0.25">
      <c r="C15" s="11">
        <v>14</v>
      </c>
      <c r="F15" s="8" t="s">
        <v>1164</v>
      </c>
      <c r="G15" s="361"/>
      <c r="H15" s="8" t="s">
        <v>1165</v>
      </c>
      <c r="Y15" s="5" t="s">
        <v>1166</v>
      </c>
      <c r="Z15" s="5" t="s">
        <v>1085</v>
      </c>
      <c r="AA15" s="5">
        <v>2.4</v>
      </c>
      <c r="AB15" s="539">
        <v>123472</v>
      </c>
      <c r="AG15" s="280"/>
    </row>
    <row r="16" spans="1:33" ht="15.5" x14ac:dyDescent="0.25">
      <c r="C16" s="11">
        <v>15</v>
      </c>
      <c r="F16" s="8" t="s">
        <v>1167</v>
      </c>
      <c r="G16" s="361"/>
      <c r="H16" s="8" t="s">
        <v>1168</v>
      </c>
      <c r="Y16" s="5" t="s">
        <v>1169</v>
      </c>
      <c r="Z16" s="5" t="s">
        <v>1085</v>
      </c>
      <c r="AA16" s="5">
        <v>2.5</v>
      </c>
      <c r="AB16" s="539">
        <v>122790</v>
      </c>
      <c r="AG16" s="280"/>
    </row>
    <row r="17" spans="3:33" ht="15.5" x14ac:dyDescent="0.25">
      <c r="C17" s="11">
        <v>16</v>
      </c>
      <c r="F17" s="8" t="s">
        <v>1170</v>
      </c>
      <c r="G17" s="361"/>
      <c r="H17" s="8" t="s">
        <v>1171</v>
      </c>
      <c r="Y17" s="5" t="s">
        <v>1172</v>
      </c>
      <c r="Z17" s="5" t="s">
        <v>1085</v>
      </c>
      <c r="AA17" s="5">
        <v>1.7</v>
      </c>
      <c r="AB17" s="539">
        <v>120444</v>
      </c>
      <c r="AG17" s="280"/>
    </row>
    <row r="18" spans="3:33" ht="15.5" x14ac:dyDescent="0.25">
      <c r="C18" s="11">
        <v>17</v>
      </c>
      <c r="F18" s="8" t="s">
        <v>1173</v>
      </c>
      <c r="G18" s="361"/>
      <c r="Y18" s="5" t="s">
        <v>1174</v>
      </c>
      <c r="Z18" s="5" t="s">
        <v>1085</v>
      </c>
      <c r="AA18" s="5">
        <v>12.7</v>
      </c>
      <c r="AB18" s="539">
        <v>119184</v>
      </c>
      <c r="AG18" s="280"/>
    </row>
    <row r="19" spans="3:33" ht="15.5" x14ac:dyDescent="0.25">
      <c r="C19" s="11">
        <v>18</v>
      </c>
      <c r="F19" s="8" t="s">
        <v>1175</v>
      </c>
      <c r="G19" s="361"/>
      <c r="Y19" s="5" t="s">
        <v>1176</v>
      </c>
      <c r="Z19" s="5" t="s">
        <v>1085</v>
      </c>
      <c r="AA19" s="5">
        <v>10.1</v>
      </c>
      <c r="AB19" s="539">
        <v>119103</v>
      </c>
      <c r="AG19" s="280"/>
    </row>
    <row r="20" spans="3:33" ht="15.5" x14ac:dyDescent="0.25">
      <c r="C20" s="11">
        <v>19</v>
      </c>
      <c r="F20" s="8" t="s">
        <v>1177</v>
      </c>
      <c r="G20" s="361"/>
      <c r="Y20" s="5" t="s">
        <v>1178</v>
      </c>
      <c r="Z20" s="5" t="s">
        <v>1085</v>
      </c>
      <c r="AA20" s="5">
        <v>0</v>
      </c>
      <c r="AB20" s="539">
        <v>118012</v>
      </c>
      <c r="AG20" s="280"/>
    </row>
    <row r="21" spans="3:33" ht="15.5" x14ac:dyDescent="0.25">
      <c r="C21" s="11">
        <v>20</v>
      </c>
      <c r="F21" s="8" t="s">
        <v>1179</v>
      </c>
      <c r="G21" s="361"/>
      <c r="Y21" s="5" t="s">
        <v>1180</v>
      </c>
      <c r="Z21" s="5" t="s">
        <v>1085</v>
      </c>
      <c r="AA21" s="5">
        <v>1.6</v>
      </c>
      <c r="AB21" s="539">
        <v>117332</v>
      </c>
      <c r="AG21" s="280"/>
    </row>
    <row r="22" spans="3:33" ht="15.5" x14ac:dyDescent="0.25">
      <c r="C22" s="11">
        <v>21</v>
      </c>
      <c r="F22" s="8" t="s">
        <v>1181</v>
      </c>
      <c r="G22" s="361"/>
      <c r="Y22" s="5" t="s">
        <v>1182</v>
      </c>
      <c r="Z22" s="5" t="s">
        <v>1085</v>
      </c>
      <c r="AA22" s="5">
        <v>0.2</v>
      </c>
      <c r="AB22" s="539">
        <v>116546</v>
      </c>
      <c r="AG22" s="280"/>
    </row>
    <row r="23" spans="3:33" ht="15.5" x14ac:dyDescent="0.25">
      <c r="C23" s="11">
        <v>22</v>
      </c>
      <c r="F23" s="8" t="s">
        <v>1183</v>
      </c>
      <c r="G23" s="361"/>
      <c r="Y23" s="5" t="s">
        <v>1184</v>
      </c>
      <c r="Z23" s="5" t="s">
        <v>1085</v>
      </c>
      <c r="AA23" s="5">
        <v>1.9</v>
      </c>
      <c r="AB23" s="539">
        <v>116158</v>
      </c>
      <c r="AG23" s="280"/>
    </row>
    <row r="24" spans="3:33" ht="15.5" x14ac:dyDescent="0.25">
      <c r="C24" s="11">
        <v>23</v>
      </c>
      <c r="F24" s="8" t="s">
        <v>1185</v>
      </c>
      <c r="G24" s="361"/>
      <c r="Y24" s="5" t="s">
        <v>1186</v>
      </c>
      <c r="Z24" s="5" t="s">
        <v>1085</v>
      </c>
      <c r="AA24" s="5">
        <v>1</v>
      </c>
      <c r="AB24" s="539">
        <v>110795</v>
      </c>
      <c r="AG24" s="280"/>
    </row>
    <row r="25" spans="3:33" ht="15.5" x14ac:dyDescent="0.25">
      <c r="C25" s="11">
        <v>24</v>
      </c>
      <c r="F25" s="8" t="s">
        <v>1187</v>
      </c>
      <c r="G25" s="361"/>
      <c r="Y25" s="5" t="s">
        <v>1188</v>
      </c>
      <c r="Z25" s="5" t="s">
        <v>1085</v>
      </c>
      <c r="AA25" s="5">
        <v>0</v>
      </c>
      <c r="AB25" s="539">
        <v>108798</v>
      </c>
      <c r="AG25" s="280"/>
    </row>
    <row r="26" spans="3:33" ht="15.5" x14ac:dyDescent="0.25">
      <c r="F26" s="8" t="s">
        <v>1189</v>
      </c>
      <c r="G26" s="361"/>
      <c r="Y26" s="5" t="s">
        <v>1190</v>
      </c>
      <c r="Z26" s="5" t="s">
        <v>1085</v>
      </c>
      <c r="AA26" s="5">
        <v>5.3</v>
      </c>
      <c r="AB26" s="539">
        <v>108065</v>
      </c>
      <c r="AG26" s="280"/>
    </row>
    <row r="27" spans="3:33" ht="15.5" x14ac:dyDescent="0.25">
      <c r="F27" s="8" t="s">
        <v>1191</v>
      </c>
      <c r="G27" s="361"/>
      <c r="Y27" s="5" t="s">
        <v>1192</v>
      </c>
      <c r="Z27" s="5" t="s">
        <v>1085</v>
      </c>
      <c r="AA27" s="5">
        <v>9.6999999999999993</v>
      </c>
      <c r="AB27" s="539">
        <v>104500</v>
      </c>
      <c r="AG27" s="280"/>
    </row>
    <row r="28" spans="3:33" ht="15.5" x14ac:dyDescent="0.25">
      <c r="F28" s="8" t="s">
        <v>1193</v>
      </c>
      <c r="G28" s="361"/>
      <c r="Y28" s="5" t="s">
        <v>1194</v>
      </c>
      <c r="Z28" s="5" t="s">
        <v>1085</v>
      </c>
      <c r="AA28" s="5">
        <v>0.5</v>
      </c>
      <c r="AB28" s="539">
        <v>101773</v>
      </c>
      <c r="AG28" s="280"/>
    </row>
    <row r="29" spans="3:33" ht="15.5" x14ac:dyDescent="0.25">
      <c r="F29" s="8" t="s">
        <v>1195</v>
      </c>
      <c r="G29" s="361"/>
      <c r="Y29" s="5" t="s">
        <v>1196</v>
      </c>
      <c r="Z29" s="5" t="s">
        <v>1085</v>
      </c>
      <c r="AA29" s="5">
        <v>3.4</v>
      </c>
      <c r="AB29" s="539">
        <v>101316</v>
      </c>
      <c r="AG29" s="280"/>
    </row>
    <row r="30" spans="3:33" ht="15.5" x14ac:dyDescent="0.25">
      <c r="F30" s="8" t="s">
        <v>1197</v>
      </c>
      <c r="G30" s="361"/>
      <c r="Y30" s="5" t="s">
        <v>1198</v>
      </c>
      <c r="Z30" s="5" t="s">
        <v>1085</v>
      </c>
      <c r="AA30" s="5">
        <v>2.1</v>
      </c>
      <c r="AB30" s="539">
        <v>100611</v>
      </c>
      <c r="AG30" s="280"/>
    </row>
    <row r="31" spans="3:33" ht="15.5" x14ac:dyDescent="0.25">
      <c r="F31" s="8" t="s">
        <v>1199</v>
      </c>
      <c r="G31" s="361"/>
      <c r="Y31" s="5" t="s">
        <v>1200</v>
      </c>
      <c r="Z31" s="5" t="s">
        <v>1085</v>
      </c>
      <c r="AA31" s="5">
        <v>4.8</v>
      </c>
      <c r="AB31" s="539">
        <v>99375</v>
      </c>
      <c r="AG31" s="280"/>
    </row>
    <row r="32" spans="3:33" ht="15.5" x14ac:dyDescent="0.25">
      <c r="F32" s="8" t="s">
        <v>1201</v>
      </c>
      <c r="G32" s="361"/>
      <c r="Y32" s="5" t="s">
        <v>1202</v>
      </c>
      <c r="Z32" s="5" t="s">
        <v>1085</v>
      </c>
      <c r="AA32" s="5">
        <v>7.5</v>
      </c>
      <c r="AB32" s="539">
        <v>98338</v>
      </c>
      <c r="AG32" s="280"/>
    </row>
    <row r="33" spans="6:33" ht="15.5" x14ac:dyDescent="0.25">
      <c r="F33" s="8" t="s">
        <v>1203</v>
      </c>
      <c r="G33" s="361"/>
      <c r="Y33" s="5" t="s">
        <v>1204</v>
      </c>
      <c r="Z33" s="5" t="s">
        <v>1085</v>
      </c>
      <c r="AA33" s="5">
        <v>0.6</v>
      </c>
      <c r="AB33" s="539">
        <v>98240</v>
      </c>
      <c r="AG33" s="280"/>
    </row>
    <row r="34" spans="6:33" ht="15.5" x14ac:dyDescent="0.25">
      <c r="F34" s="8" t="s">
        <v>1205</v>
      </c>
      <c r="G34" s="361"/>
      <c r="Y34" s="5" t="s">
        <v>1206</v>
      </c>
      <c r="Z34" s="5" t="s">
        <v>1085</v>
      </c>
      <c r="AA34" s="5">
        <v>10.8</v>
      </c>
      <c r="AB34" s="539">
        <v>95047</v>
      </c>
      <c r="AG34" s="280"/>
    </row>
    <row r="35" spans="6:33" ht="15.5" x14ac:dyDescent="0.25">
      <c r="F35" s="8" t="s">
        <v>1207</v>
      </c>
      <c r="G35" s="361"/>
      <c r="Y35" s="5" t="s">
        <v>1208</v>
      </c>
      <c r="Z35" s="5" t="s">
        <v>1085</v>
      </c>
      <c r="AA35" s="5">
        <v>7.2</v>
      </c>
      <c r="AB35" s="539">
        <v>94886</v>
      </c>
      <c r="AG35" s="280"/>
    </row>
    <row r="36" spans="6:33" ht="15.5" x14ac:dyDescent="0.25">
      <c r="F36" s="8" t="s">
        <v>1209</v>
      </c>
      <c r="G36" s="361"/>
      <c r="Y36" s="5" t="s">
        <v>1210</v>
      </c>
      <c r="Z36" s="5" t="s">
        <v>1085</v>
      </c>
      <c r="AA36" s="5">
        <v>6.3</v>
      </c>
      <c r="AB36" s="539">
        <v>94279</v>
      </c>
      <c r="AG36" s="280"/>
    </row>
    <row r="37" spans="6:33" ht="15.5" x14ac:dyDescent="0.25">
      <c r="F37" s="8" t="s">
        <v>1211</v>
      </c>
      <c r="G37" s="361"/>
      <c r="Y37" s="5" t="s">
        <v>1212</v>
      </c>
      <c r="Z37" s="5" t="s">
        <v>1085</v>
      </c>
      <c r="AA37" s="5">
        <v>1</v>
      </c>
      <c r="AB37" s="539">
        <v>90438</v>
      </c>
      <c r="AG37" s="280"/>
    </row>
    <row r="38" spans="6:33" ht="15.5" x14ac:dyDescent="0.25">
      <c r="F38" s="8" t="s">
        <v>1213</v>
      </c>
      <c r="G38" s="361"/>
      <c r="Y38" s="5" t="s">
        <v>1214</v>
      </c>
      <c r="Z38" s="5" t="s">
        <v>1085</v>
      </c>
      <c r="AA38" s="5">
        <v>3.6</v>
      </c>
      <c r="AB38" s="539">
        <v>90138</v>
      </c>
      <c r="AG38" s="280"/>
    </row>
    <row r="39" spans="6:33" ht="15.5" x14ac:dyDescent="0.25">
      <c r="F39" s="8" t="s">
        <v>1215</v>
      </c>
      <c r="G39" s="361"/>
      <c r="Y39" s="5" t="s">
        <v>1216</v>
      </c>
      <c r="Z39" s="5" t="s">
        <v>1085</v>
      </c>
      <c r="AA39" s="5">
        <v>9.5</v>
      </c>
      <c r="AB39" s="539">
        <v>88861</v>
      </c>
      <c r="AG39" s="280"/>
    </row>
    <row r="40" spans="6:33" x14ac:dyDescent="0.25">
      <c r="Y40" s="5" t="s">
        <v>1217</v>
      </c>
      <c r="Z40" s="5" t="s">
        <v>1085</v>
      </c>
      <c r="AA40" s="5">
        <v>4.7</v>
      </c>
      <c r="AB40" s="539">
        <v>88491</v>
      </c>
      <c r="AG40" s="280"/>
    </row>
    <row r="41" spans="6:33" x14ac:dyDescent="0.25">
      <c r="Y41" s="5" t="s">
        <v>1218</v>
      </c>
      <c r="Z41" s="5" t="s">
        <v>1085</v>
      </c>
      <c r="AA41" s="5">
        <v>10.4</v>
      </c>
      <c r="AB41" s="539">
        <v>88214</v>
      </c>
      <c r="AG41" s="280"/>
    </row>
    <row r="42" spans="6:33" x14ac:dyDescent="0.25">
      <c r="Y42" s="5" t="s">
        <v>1219</v>
      </c>
      <c r="Z42" s="5" t="s">
        <v>1085</v>
      </c>
      <c r="AA42" s="5">
        <v>11.2</v>
      </c>
      <c r="AB42" s="539">
        <v>87159</v>
      </c>
      <c r="AG42" s="280"/>
    </row>
    <row r="43" spans="6:33" x14ac:dyDescent="0.25">
      <c r="Y43" s="5" t="s">
        <v>1220</v>
      </c>
      <c r="Z43" s="5" t="s">
        <v>1085</v>
      </c>
      <c r="AA43" s="5">
        <v>8.1</v>
      </c>
      <c r="AB43" s="539">
        <v>83556</v>
      </c>
      <c r="AG43" s="280"/>
    </row>
    <row r="44" spans="6:33" x14ac:dyDescent="0.25">
      <c r="Y44" s="5" t="s">
        <v>1221</v>
      </c>
      <c r="Z44" s="5" t="s">
        <v>1085</v>
      </c>
      <c r="AA44" s="5">
        <v>4.9000000000000004</v>
      </c>
      <c r="AB44" s="539">
        <v>82865</v>
      </c>
      <c r="AG44" s="280"/>
    </row>
    <row r="45" spans="6:33" x14ac:dyDescent="0.25">
      <c r="Y45" s="5" t="s">
        <v>1222</v>
      </c>
      <c r="Z45" s="5" t="s">
        <v>1085</v>
      </c>
      <c r="AA45" s="5">
        <v>4.0999999999999996</v>
      </c>
      <c r="AB45" s="539">
        <v>82730</v>
      </c>
      <c r="AG45" s="280"/>
    </row>
    <row r="46" spans="6:33" x14ac:dyDescent="0.25">
      <c r="Y46" s="5" t="s">
        <v>1223</v>
      </c>
      <c r="Z46" s="5" t="s">
        <v>1085</v>
      </c>
      <c r="AA46" s="5">
        <v>18.7</v>
      </c>
      <c r="AB46" s="539">
        <v>82383</v>
      </c>
      <c r="AG46" s="280"/>
    </row>
    <row r="47" spans="6:33" x14ac:dyDescent="0.25">
      <c r="Y47" s="5" t="s">
        <v>1224</v>
      </c>
      <c r="Z47" s="5" t="s">
        <v>1085</v>
      </c>
      <c r="AA47" s="5">
        <v>9.5</v>
      </c>
      <c r="AB47" s="539">
        <v>81272</v>
      </c>
      <c r="AG47" s="280"/>
    </row>
    <row r="48" spans="6:33" x14ac:dyDescent="0.25">
      <c r="Y48" s="5" t="s">
        <v>1225</v>
      </c>
      <c r="Z48" s="5" t="s">
        <v>1085</v>
      </c>
      <c r="AA48" s="5">
        <v>7.7</v>
      </c>
      <c r="AB48" s="539">
        <v>80882</v>
      </c>
      <c r="AG48" s="280"/>
    </row>
    <row r="49" spans="25:33" x14ac:dyDescent="0.25">
      <c r="Y49" s="5" t="s">
        <v>1226</v>
      </c>
      <c r="Z49" s="5" t="s">
        <v>1085</v>
      </c>
      <c r="AA49" s="5">
        <v>8.1999999999999993</v>
      </c>
      <c r="AB49" s="539">
        <v>80417</v>
      </c>
      <c r="AG49" s="280"/>
    </row>
    <row r="50" spans="25:33" x14ac:dyDescent="0.25">
      <c r="Y50" s="5" t="s">
        <v>1227</v>
      </c>
      <c r="Z50" s="5" t="s">
        <v>1085</v>
      </c>
      <c r="AA50" s="5">
        <v>4.4000000000000004</v>
      </c>
      <c r="AB50" s="539">
        <v>79180</v>
      </c>
      <c r="AG50" s="280"/>
    </row>
    <row r="51" spans="25:33" x14ac:dyDescent="0.25">
      <c r="Y51" s="5" t="s">
        <v>1228</v>
      </c>
      <c r="Z51" s="5" t="s">
        <v>1085</v>
      </c>
      <c r="AA51" s="5">
        <v>5.6</v>
      </c>
      <c r="AB51" s="539">
        <v>76855</v>
      </c>
      <c r="AG51" s="280"/>
    </row>
    <row r="52" spans="25:33" x14ac:dyDescent="0.25">
      <c r="Y52" s="5" t="s">
        <v>1229</v>
      </c>
      <c r="Z52" s="5" t="s">
        <v>1085</v>
      </c>
      <c r="AA52" s="5">
        <v>6.8</v>
      </c>
      <c r="AB52" s="539">
        <v>74714</v>
      </c>
      <c r="AG52" s="280"/>
    </row>
    <row r="53" spans="25:33" x14ac:dyDescent="0.25">
      <c r="Y53" s="5" t="s">
        <v>1230</v>
      </c>
      <c r="Z53" s="5" t="s">
        <v>1085</v>
      </c>
      <c r="AA53" s="5">
        <v>3.2</v>
      </c>
      <c r="AB53" s="539">
        <v>73845</v>
      </c>
      <c r="AG53" s="280"/>
    </row>
    <row r="54" spans="25:33" x14ac:dyDescent="0.25">
      <c r="Y54" s="5" t="s">
        <v>1231</v>
      </c>
      <c r="Z54" s="5" t="s">
        <v>1085</v>
      </c>
      <c r="AA54" s="5">
        <v>10.199999999999999</v>
      </c>
      <c r="AB54" s="539">
        <v>73047</v>
      </c>
      <c r="AG54" s="280"/>
    </row>
    <row r="55" spans="25:33" x14ac:dyDescent="0.25">
      <c r="Y55" s="5" t="s">
        <v>1232</v>
      </c>
      <c r="Z55" s="5" t="s">
        <v>1085</v>
      </c>
      <c r="AA55" s="5">
        <v>20.5</v>
      </c>
      <c r="AB55" s="539">
        <v>72760</v>
      </c>
      <c r="AG55" s="280"/>
    </row>
    <row r="56" spans="25:33" x14ac:dyDescent="0.25">
      <c r="Y56" s="5" t="s">
        <v>1233</v>
      </c>
      <c r="Z56" s="5" t="s">
        <v>1085</v>
      </c>
      <c r="AA56" s="5">
        <v>22.2</v>
      </c>
      <c r="AB56" s="539">
        <v>72202</v>
      </c>
      <c r="AG56" s="280"/>
    </row>
    <row r="57" spans="25:33" x14ac:dyDescent="0.25">
      <c r="Y57" s="5" t="s">
        <v>1234</v>
      </c>
      <c r="Z57" s="5" t="s">
        <v>1085</v>
      </c>
      <c r="AA57" s="5">
        <v>14.1</v>
      </c>
      <c r="AB57" s="539">
        <v>71884</v>
      </c>
      <c r="AG57" s="280"/>
    </row>
    <row r="58" spans="25:33" x14ac:dyDescent="0.25">
      <c r="Y58" s="5" t="s">
        <v>1235</v>
      </c>
      <c r="Z58" s="5" t="s">
        <v>1085</v>
      </c>
      <c r="AA58" s="5">
        <v>5.8</v>
      </c>
      <c r="AB58" s="539">
        <v>71652</v>
      </c>
      <c r="AG58" s="280"/>
    </row>
    <row r="59" spans="25:33" x14ac:dyDescent="0.25">
      <c r="Y59" s="5" t="s">
        <v>1236</v>
      </c>
      <c r="Z59" s="5" t="s">
        <v>1085</v>
      </c>
      <c r="AA59" s="5">
        <v>21</v>
      </c>
      <c r="AB59" s="539">
        <v>71433</v>
      </c>
      <c r="AG59" s="280"/>
    </row>
    <row r="60" spans="25:33" x14ac:dyDescent="0.25">
      <c r="Y60" s="5" t="s">
        <v>1237</v>
      </c>
      <c r="Z60" s="5" t="s">
        <v>1085</v>
      </c>
      <c r="AA60" s="5">
        <v>12.5</v>
      </c>
      <c r="AB60" s="539">
        <v>70586</v>
      </c>
      <c r="AG60" s="280"/>
    </row>
    <row r="61" spans="25:33" x14ac:dyDescent="0.25">
      <c r="Y61" s="5" t="s">
        <v>1238</v>
      </c>
      <c r="Z61" s="5" t="s">
        <v>1085</v>
      </c>
      <c r="AA61" s="5">
        <v>0</v>
      </c>
      <c r="AB61" s="539">
        <v>70347</v>
      </c>
      <c r="AG61" s="280"/>
    </row>
    <row r="62" spans="25:33" x14ac:dyDescent="0.25">
      <c r="Y62" s="5" t="s">
        <v>1239</v>
      </c>
      <c r="Z62" s="5" t="s">
        <v>1085</v>
      </c>
      <c r="AA62" s="5">
        <v>7.4</v>
      </c>
      <c r="AB62" s="539">
        <v>69844</v>
      </c>
      <c r="AG62" s="280"/>
    </row>
    <row r="63" spans="25:33" x14ac:dyDescent="0.25">
      <c r="Y63" s="5" t="s">
        <v>1240</v>
      </c>
      <c r="Z63" s="5" t="s">
        <v>1085</v>
      </c>
      <c r="AA63" s="5">
        <v>8.1</v>
      </c>
      <c r="AB63" s="539">
        <v>68074</v>
      </c>
      <c r="AG63" s="280"/>
    </row>
    <row r="64" spans="25:33" x14ac:dyDescent="0.25">
      <c r="Y64" s="5" t="s">
        <v>1241</v>
      </c>
      <c r="Z64" s="5" t="s">
        <v>1085</v>
      </c>
      <c r="AA64" s="5">
        <v>16.2</v>
      </c>
      <c r="AB64" s="539">
        <v>67627</v>
      </c>
      <c r="AG64" s="280"/>
    </row>
    <row r="65" spans="25:33" x14ac:dyDescent="0.25">
      <c r="Y65" s="5" t="s">
        <v>1242</v>
      </c>
      <c r="Z65" s="5" t="s">
        <v>1085</v>
      </c>
      <c r="AA65" s="5">
        <v>12.8</v>
      </c>
      <c r="AB65" s="539">
        <v>65789</v>
      </c>
      <c r="AG65" s="280"/>
    </row>
    <row r="66" spans="25:33" x14ac:dyDescent="0.25">
      <c r="Y66" s="5" t="s">
        <v>1243</v>
      </c>
      <c r="Z66" s="5" t="s">
        <v>1085</v>
      </c>
      <c r="AA66" s="5">
        <v>11.1</v>
      </c>
      <c r="AB66" s="539">
        <v>65204</v>
      </c>
      <c r="AG66" s="280"/>
    </row>
    <row r="67" spans="25:33" x14ac:dyDescent="0.25">
      <c r="Y67" s="5" t="s">
        <v>1244</v>
      </c>
      <c r="Z67" s="5" t="s">
        <v>1085</v>
      </c>
      <c r="AA67" s="5">
        <v>7.9</v>
      </c>
      <c r="AB67" s="539">
        <v>65123</v>
      </c>
      <c r="AG67" s="280"/>
    </row>
    <row r="68" spans="25:33" x14ac:dyDescent="0.25">
      <c r="Y68" s="5" t="s">
        <v>1245</v>
      </c>
      <c r="Z68" s="5" t="s">
        <v>1085</v>
      </c>
      <c r="AA68" s="5">
        <v>9.8000000000000007</v>
      </c>
      <c r="AB68" s="539">
        <v>62700</v>
      </c>
      <c r="AG68" s="280"/>
    </row>
    <row r="69" spans="25:33" x14ac:dyDescent="0.25">
      <c r="Y69" s="5" t="s">
        <v>1246</v>
      </c>
      <c r="Z69" s="5" t="s">
        <v>1085</v>
      </c>
      <c r="AA69" s="5">
        <v>5.0999999999999996</v>
      </c>
      <c r="AB69" s="539">
        <v>60592</v>
      </c>
      <c r="AG69" s="280"/>
    </row>
    <row r="70" spans="25:33" x14ac:dyDescent="0.25">
      <c r="Y70" s="5" t="s">
        <v>1247</v>
      </c>
      <c r="Z70" s="5" t="s">
        <v>1085</v>
      </c>
      <c r="AA70" s="5">
        <v>10.5</v>
      </c>
      <c r="AB70" s="539">
        <v>59185</v>
      </c>
      <c r="AG70" s="280"/>
    </row>
    <row r="71" spans="25:33" x14ac:dyDescent="0.25">
      <c r="Y71" s="5" t="s">
        <v>1248</v>
      </c>
      <c r="Z71" s="5" t="s">
        <v>1085</v>
      </c>
      <c r="AA71" s="5">
        <v>2.7</v>
      </c>
      <c r="AB71" s="539">
        <v>53409</v>
      </c>
      <c r="AG71" s="280"/>
    </row>
    <row r="72" spans="25:33" x14ac:dyDescent="0.25">
      <c r="Y72" s="5" t="s">
        <v>1249</v>
      </c>
      <c r="Z72" s="5" t="s">
        <v>1085</v>
      </c>
      <c r="AA72" s="5">
        <v>6.5</v>
      </c>
      <c r="AB72" s="539">
        <v>52602</v>
      </c>
      <c r="AG72" s="280"/>
    </row>
    <row r="73" spans="25:33" x14ac:dyDescent="0.25">
      <c r="Y73" s="5" t="s">
        <v>1250</v>
      </c>
      <c r="Z73" s="5" t="s">
        <v>1085</v>
      </c>
      <c r="AA73" s="5">
        <v>20.8</v>
      </c>
      <c r="AB73" s="539">
        <v>51759</v>
      </c>
      <c r="AG73" s="280"/>
    </row>
    <row r="74" spans="25:33" x14ac:dyDescent="0.25">
      <c r="Y74" s="5" t="s">
        <v>1251</v>
      </c>
      <c r="Z74" s="5" t="s">
        <v>1085</v>
      </c>
      <c r="AA74" s="5">
        <v>6.2</v>
      </c>
      <c r="AB74" s="539">
        <v>50391</v>
      </c>
      <c r="AG74" s="280"/>
    </row>
    <row r="75" spans="25:33" x14ac:dyDescent="0.25">
      <c r="Y75" s="5" t="s">
        <v>1252</v>
      </c>
      <c r="Z75" s="5" t="s">
        <v>1085</v>
      </c>
      <c r="AA75" s="5">
        <v>17.7</v>
      </c>
      <c r="AB75" s="539">
        <v>48973</v>
      </c>
      <c r="AG75" s="280"/>
    </row>
    <row r="76" spans="25:33" x14ac:dyDescent="0.25">
      <c r="Y76" s="5" t="s">
        <v>1253</v>
      </c>
      <c r="Z76" s="5" t="s">
        <v>1085</v>
      </c>
      <c r="AA76" s="5">
        <v>17.100000000000001</v>
      </c>
      <c r="AB76" s="539">
        <v>48333</v>
      </c>
      <c r="AG76" s="280"/>
    </row>
    <row r="77" spans="25:33" x14ac:dyDescent="0.25">
      <c r="Y77" s="5" t="s">
        <v>1254</v>
      </c>
      <c r="Z77" s="5" t="s">
        <v>1085</v>
      </c>
      <c r="AA77" s="5">
        <v>8.1999999999999993</v>
      </c>
      <c r="AB77" s="539">
        <v>44659</v>
      </c>
      <c r="AG77" s="280"/>
    </row>
    <row r="78" spans="25:33" x14ac:dyDescent="0.25">
      <c r="Y78" s="5" t="s">
        <v>1255</v>
      </c>
      <c r="Z78" s="5" t="s">
        <v>1085</v>
      </c>
      <c r="AA78" s="5">
        <v>21</v>
      </c>
      <c r="AB78" s="539">
        <v>44081</v>
      </c>
      <c r="AG78" s="280"/>
    </row>
    <row r="79" spans="25:33" x14ac:dyDescent="0.25">
      <c r="Y79" s="5" t="s">
        <v>1256</v>
      </c>
      <c r="Z79" s="5" t="s">
        <v>1085</v>
      </c>
      <c r="AA79" s="5">
        <v>25.9</v>
      </c>
      <c r="AB79" s="539">
        <v>41768</v>
      </c>
      <c r="AG79" s="280"/>
    </row>
    <row r="80" spans="25:33" x14ac:dyDescent="0.25">
      <c r="Y80" s="5" t="s">
        <v>1257</v>
      </c>
      <c r="Z80" s="5" t="s">
        <v>1258</v>
      </c>
      <c r="AA80" s="5" t="s">
        <v>1086</v>
      </c>
      <c r="AB80" s="539" t="s">
        <v>1086</v>
      </c>
      <c r="AG80" s="280"/>
    </row>
    <row r="81" spans="25:33" x14ac:dyDescent="0.25">
      <c r="Y81" s="5" t="s">
        <v>1259</v>
      </c>
      <c r="Z81" s="5" t="s">
        <v>1258</v>
      </c>
      <c r="AA81" s="5" t="s">
        <v>1086</v>
      </c>
      <c r="AB81" s="539" t="s">
        <v>1086</v>
      </c>
      <c r="AG81" s="280"/>
    </row>
    <row r="82" spans="25:33" x14ac:dyDescent="0.25">
      <c r="Y82" s="5" t="s">
        <v>1260</v>
      </c>
      <c r="Z82" s="5" t="s">
        <v>1258</v>
      </c>
      <c r="AA82" s="5">
        <v>9.6999999999999993</v>
      </c>
      <c r="AB82" s="539">
        <v>125392</v>
      </c>
      <c r="AG82" s="280"/>
    </row>
    <row r="83" spans="25:33" x14ac:dyDescent="0.25">
      <c r="Y83" s="5" t="s">
        <v>1261</v>
      </c>
      <c r="Z83" s="5" t="s">
        <v>1258</v>
      </c>
      <c r="AA83" s="5">
        <v>11.9</v>
      </c>
      <c r="AB83" s="539">
        <v>117552</v>
      </c>
      <c r="AG83" s="280"/>
    </row>
    <row r="84" spans="25:33" x14ac:dyDescent="0.25">
      <c r="Y84" s="5" t="s">
        <v>1262</v>
      </c>
      <c r="Z84" s="5" t="s">
        <v>1258</v>
      </c>
      <c r="AA84" s="5">
        <v>14.4</v>
      </c>
      <c r="AB84" s="539">
        <v>89194</v>
      </c>
      <c r="AG84" s="280"/>
    </row>
    <row r="85" spans="25:33" x14ac:dyDescent="0.25">
      <c r="Y85" s="5" t="s">
        <v>1263</v>
      </c>
      <c r="Z85" s="5" t="s">
        <v>1258</v>
      </c>
      <c r="AA85" s="5">
        <v>16.600000000000001</v>
      </c>
      <c r="AB85" s="539">
        <v>83792</v>
      </c>
      <c r="AG85" s="280"/>
    </row>
    <row r="86" spans="25:33" x14ac:dyDescent="0.25">
      <c r="Y86" s="5" t="s">
        <v>1264</v>
      </c>
      <c r="Z86" s="5" t="s">
        <v>1258</v>
      </c>
      <c r="AA86" s="5">
        <v>24.1</v>
      </c>
      <c r="AB86" s="539">
        <v>59355</v>
      </c>
      <c r="AG86" s="280"/>
    </row>
    <row r="87" spans="25:33" x14ac:dyDescent="0.25">
      <c r="Y87" s="5" t="s">
        <v>1265</v>
      </c>
      <c r="Z87" s="5" t="s">
        <v>1258</v>
      </c>
      <c r="AA87" s="5">
        <v>26.3</v>
      </c>
      <c r="AB87" s="539">
        <v>56172</v>
      </c>
      <c r="AG87" s="280"/>
    </row>
    <row r="88" spans="25:33" x14ac:dyDescent="0.25">
      <c r="Y88" s="5" t="s">
        <v>1266</v>
      </c>
      <c r="Z88" s="5" t="s">
        <v>1267</v>
      </c>
      <c r="AA88" s="5">
        <v>0</v>
      </c>
      <c r="AB88" s="539" t="s">
        <v>1086</v>
      </c>
      <c r="AG88" s="280"/>
    </row>
    <row r="89" spans="25:33" x14ac:dyDescent="0.25">
      <c r="Y89" s="5" t="s">
        <v>1268</v>
      </c>
      <c r="Z89" s="5" t="s">
        <v>1267</v>
      </c>
      <c r="AA89" s="5">
        <v>1</v>
      </c>
      <c r="AB89" s="539">
        <v>235530</v>
      </c>
      <c r="AG89" s="280"/>
    </row>
    <row r="90" spans="25:33" x14ac:dyDescent="0.25">
      <c r="Y90" s="5" t="s">
        <v>1269</v>
      </c>
      <c r="Z90" s="5" t="s">
        <v>1267</v>
      </c>
      <c r="AA90" s="5">
        <v>0.9</v>
      </c>
      <c r="AB90" s="539">
        <v>216250</v>
      </c>
      <c r="AG90" s="280"/>
    </row>
    <row r="91" spans="25:33" x14ac:dyDescent="0.25">
      <c r="Y91" s="5" t="s">
        <v>1270</v>
      </c>
      <c r="Z91" s="5" t="s">
        <v>1267</v>
      </c>
      <c r="AA91" s="5">
        <v>1.3</v>
      </c>
      <c r="AB91" s="539">
        <v>211161</v>
      </c>
      <c r="AG91" s="280"/>
    </row>
    <row r="92" spans="25:33" x14ac:dyDescent="0.25">
      <c r="Y92" s="5" t="s">
        <v>1271</v>
      </c>
      <c r="Z92" s="5" t="s">
        <v>1267</v>
      </c>
      <c r="AA92" s="5">
        <v>0</v>
      </c>
      <c r="AB92" s="539">
        <v>209753</v>
      </c>
      <c r="AG92" s="280"/>
    </row>
    <row r="93" spans="25:33" x14ac:dyDescent="0.25">
      <c r="Y93" s="5" t="s">
        <v>1272</v>
      </c>
      <c r="Z93" s="5" t="s">
        <v>1267</v>
      </c>
      <c r="AA93" s="5">
        <v>3</v>
      </c>
      <c r="AB93" s="539">
        <v>195372</v>
      </c>
      <c r="AG93" s="280"/>
    </row>
    <row r="94" spans="25:33" x14ac:dyDescent="0.25">
      <c r="Y94" s="5" t="s">
        <v>1273</v>
      </c>
      <c r="Z94" s="5" t="s">
        <v>1267</v>
      </c>
      <c r="AA94" s="5">
        <v>0.4</v>
      </c>
      <c r="AB94" s="539">
        <v>190099</v>
      </c>
      <c r="AG94" s="280"/>
    </row>
    <row r="95" spans="25:33" x14ac:dyDescent="0.25">
      <c r="Y95" s="5" t="s">
        <v>1274</v>
      </c>
      <c r="Z95" s="5" t="s">
        <v>1267</v>
      </c>
      <c r="AA95" s="5">
        <v>3.4</v>
      </c>
      <c r="AB95" s="539">
        <v>179116</v>
      </c>
      <c r="AG95" s="280"/>
    </row>
    <row r="96" spans="25:33" x14ac:dyDescent="0.25">
      <c r="Y96" s="5" t="s">
        <v>1275</v>
      </c>
      <c r="Z96" s="5" t="s">
        <v>1267</v>
      </c>
      <c r="AA96" s="5">
        <v>4</v>
      </c>
      <c r="AB96" s="539">
        <v>176161</v>
      </c>
      <c r="AG96" s="280"/>
    </row>
    <row r="97" spans="25:33" x14ac:dyDescent="0.25">
      <c r="Y97" s="5" t="s">
        <v>1276</v>
      </c>
      <c r="Z97" s="5" t="s">
        <v>1267</v>
      </c>
      <c r="AA97" s="5">
        <v>2.9</v>
      </c>
      <c r="AB97" s="539">
        <v>174125</v>
      </c>
      <c r="AG97" s="280"/>
    </row>
    <row r="98" spans="25:33" x14ac:dyDescent="0.25">
      <c r="Y98" s="5" t="s">
        <v>1277</v>
      </c>
      <c r="Z98" s="5" t="s">
        <v>1267</v>
      </c>
      <c r="AA98" s="5">
        <v>5.0999999999999996</v>
      </c>
      <c r="AB98" s="539">
        <v>166917</v>
      </c>
      <c r="AG98" s="280"/>
    </row>
    <row r="99" spans="25:33" x14ac:dyDescent="0.25">
      <c r="Y99" s="5" t="s">
        <v>1278</v>
      </c>
      <c r="Z99" s="5" t="s">
        <v>1267</v>
      </c>
      <c r="AA99" s="5">
        <v>1.5</v>
      </c>
      <c r="AB99" s="539">
        <v>165438</v>
      </c>
      <c r="AG99" s="280"/>
    </row>
    <row r="100" spans="25:33" x14ac:dyDescent="0.25">
      <c r="Y100" s="5" t="s">
        <v>1279</v>
      </c>
      <c r="Z100" s="5" t="s">
        <v>1267</v>
      </c>
      <c r="AA100" s="5">
        <v>1.6</v>
      </c>
      <c r="AB100" s="539">
        <v>163626</v>
      </c>
      <c r="AG100" s="280"/>
    </row>
    <row r="101" spans="25:33" x14ac:dyDescent="0.25">
      <c r="Y101" s="5" t="s">
        <v>1280</v>
      </c>
      <c r="Z101" s="5" t="s">
        <v>1267</v>
      </c>
      <c r="AA101" s="5">
        <v>0</v>
      </c>
      <c r="AB101" s="539">
        <v>162917</v>
      </c>
      <c r="AG101" s="280"/>
    </row>
    <row r="102" spans="25:33" x14ac:dyDescent="0.25">
      <c r="Y102" s="5" t="s">
        <v>1281</v>
      </c>
      <c r="Z102" s="5" t="s">
        <v>1267</v>
      </c>
      <c r="AA102" s="5">
        <v>3.5</v>
      </c>
      <c r="AB102" s="539">
        <v>160268</v>
      </c>
      <c r="AG102" s="280"/>
    </row>
    <row r="103" spans="25:33" x14ac:dyDescent="0.25">
      <c r="Y103" s="5" t="s">
        <v>1282</v>
      </c>
      <c r="Z103" s="5" t="s">
        <v>1267</v>
      </c>
      <c r="AA103" s="5">
        <v>1.1000000000000001</v>
      </c>
      <c r="AB103" s="539">
        <v>158247</v>
      </c>
      <c r="AG103" s="280"/>
    </row>
    <row r="104" spans="25:33" x14ac:dyDescent="0.25">
      <c r="Y104" s="5" t="s">
        <v>1283</v>
      </c>
      <c r="Z104" s="5" t="s">
        <v>1267</v>
      </c>
      <c r="AA104" s="5">
        <v>11.8</v>
      </c>
      <c r="AB104" s="539">
        <v>154265</v>
      </c>
      <c r="AG104" s="280"/>
    </row>
    <row r="105" spans="25:33" x14ac:dyDescent="0.25">
      <c r="Y105" s="5" t="s">
        <v>1284</v>
      </c>
      <c r="Z105" s="5" t="s">
        <v>1267</v>
      </c>
      <c r="AA105" s="5">
        <v>1</v>
      </c>
      <c r="AB105" s="539">
        <v>153779</v>
      </c>
      <c r="AG105" s="280"/>
    </row>
    <row r="106" spans="25:33" x14ac:dyDescent="0.25">
      <c r="Y106" s="5" t="s">
        <v>1285</v>
      </c>
      <c r="Z106" s="5" t="s">
        <v>1267</v>
      </c>
      <c r="AA106" s="5">
        <v>5</v>
      </c>
      <c r="AB106" s="539">
        <v>152409</v>
      </c>
      <c r="AG106" s="280"/>
    </row>
    <row r="107" spans="25:33" x14ac:dyDescent="0.25">
      <c r="Y107" s="5" t="s">
        <v>1286</v>
      </c>
      <c r="Z107" s="5" t="s">
        <v>1267</v>
      </c>
      <c r="AA107" s="5">
        <v>4.9000000000000004</v>
      </c>
      <c r="AB107" s="539">
        <v>151736</v>
      </c>
      <c r="AG107" s="280"/>
    </row>
    <row r="108" spans="25:33" x14ac:dyDescent="0.25">
      <c r="Y108" s="5" t="s">
        <v>1287</v>
      </c>
      <c r="Z108" s="5" t="s">
        <v>1267</v>
      </c>
      <c r="AA108" s="5">
        <v>3.1</v>
      </c>
      <c r="AB108" s="539">
        <v>151696</v>
      </c>
      <c r="AG108" s="280"/>
    </row>
    <row r="109" spans="25:33" x14ac:dyDescent="0.25">
      <c r="Y109" s="5" t="s">
        <v>1288</v>
      </c>
      <c r="Z109" s="5" t="s">
        <v>1267</v>
      </c>
      <c r="AA109" s="5">
        <v>2.8</v>
      </c>
      <c r="AB109" s="539">
        <v>147679</v>
      </c>
      <c r="AF109" s="279"/>
      <c r="AG109" s="280"/>
    </row>
    <row r="110" spans="25:33" x14ac:dyDescent="0.25">
      <c r="Y110" s="5" t="s">
        <v>1289</v>
      </c>
      <c r="Z110" s="5" t="s">
        <v>1267</v>
      </c>
      <c r="AA110" s="5">
        <v>5.3</v>
      </c>
      <c r="AB110" s="539">
        <v>146219</v>
      </c>
      <c r="AG110" s="280"/>
    </row>
    <row r="111" spans="25:33" x14ac:dyDescent="0.25">
      <c r="Y111" s="5" t="s">
        <v>1290</v>
      </c>
      <c r="Z111" s="5" t="s">
        <v>1267</v>
      </c>
      <c r="AA111" s="5">
        <v>3.5</v>
      </c>
      <c r="AB111" s="539">
        <v>144180</v>
      </c>
      <c r="AG111" s="280"/>
    </row>
    <row r="112" spans="25:33" x14ac:dyDescent="0.25">
      <c r="Y112" s="5" t="s">
        <v>1291</v>
      </c>
      <c r="Z112" s="5" t="s">
        <v>1267</v>
      </c>
      <c r="AA112" s="5">
        <v>0.8</v>
      </c>
      <c r="AB112" s="539">
        <v>142173</v>
      </c>
      <c r="AG112" s="280"/>
    </row>
    <row r="113" spans="25:33" x14ac:dyDescent="0.25">
      <c r="Y113" s="5" t="s">
        <v>1292</v>
      </c>
      <c r="Z113" s="5" t="s">
        <v>1267</v>
      </c>
      <c r="AA113" s="5">
        <v>1.9</v>
      </c>
      <c r="AB113" s="539">
        <v>140417</v>
      </c>
      <c r="AG113" s="280"/>
    </row>
    <row r="114" spans="25:33" x14ac:dyDescent="0.25">
      <c r="Y114" s="5" t="s">
        <v>1293</v>
      </c>
      <c r="Z114" s="5" t="s">
        <v>1267</v>
      </c>
      <c r="AA114" s="5">
        <v>0</v>
      </c>
      <c r="AB114" s="539">
        <v>139858</v>
      </c>
      <c r="AG114" s="280"/>
    </row>
    <row r="115" spans="25:33" x14ac:dyDescent="0.25">
      <c r="Y115" s="5" t="s">
        <v>1294</v>
      </c>
      <c r="Z115" s="5" t="s">
        <v>1267</v>
      </c>
      <c r="AA115" s="5">
        <v>2.5</v>
      </c>
      <c r="AB115" s="539">
        <v>138786</v>
      </c>
      <c r="AG115" s="280"/>
    </row>
    <row r="116" spans="25:33" x14ac:dyDescent="0.25">
      <c r="Y116" s="5" t="s">
        <v>1295</v>
      </c>
      <c r="Z116" s="5" t="s">
        <v>1267</v>
      </c>
      <c r="AA116" s="5">
        <v>1.5</v>
      </c>
      <c r="AB116" s="539">
        <v>138428</v>
      </c>
      <c r="AG116" s="280"/>
    </row>
    <row r="117" spans="25:33" x14ac:dyDescent="0.25">
      <c r="Y117" s="5" t="s">
        <v>1296</v>
      </c>
      <c r="Z117" s="5" t="s">
        <v>1267</v>
      </c>
      <c r="AA117" s="5">
        <v>3.7</v>
      </c>
      <c r="AB117" s="539">
        <v>138264</v>
      </c>
      <c r="AG117" s="280"/>
    </row>
    <row r="118" spans="25:33" x14ac:dyDescent="0.25">
      <c r="Y118" s="5" t="s">
        <v>1297</v>
      </c>
      <c r="Z118" s="5" t="s">
        <v>1267</v>
      </c>
      <c r="AA118" s="5">
        <v>6.4</v>
      </c>
      <c r="AB118" s="539">
        <v>137956</v>
      </c>
      <c r="AG118" s="280"/>
    </row>
    <row r="119" spans="25:33" x14ac:dyDescent="0.25">
      <c r="Y119" s="5" t="s">
        <v>1298</v>
      </c>
      <c r="Z119" s="5" t="s">
        <v>1267</v>
      </c>
      <c r="AA119" s="5">
        <v>4.5</v>
      </c>
      <c r="AB119" s="539">
        <v>136956</v>
      </c>
      <c r="AG119" s="280"/>
    </row>
    <row r="120" spans="25:33" x14ac:dyDescent="0.25">
      <c r="Y120" s="5" t="s">
        <v>1299</v>
      </c>
      <c r="Z120" s="5" t="s">
        <v>1267</v>
      </c>
      <c r="AA120" s="5">
        <v>1.9</v>
      </c>
      <c r="AB120" s="539">
        <v>136413</v>
      </c>
      <c r="AG120" s="280"/>
    </row>
    <row r="121" spans="25:33" x14ac:dyDescent="0.25">
      <c r="Y121" s="5" t="s">
        <v>1300</v>
      </c>
      <c r="Z121" s="5" t="s">
        <v>1267</v>
      </c>
      <c r="AA121" s="5">
        <v>5.6</v>
      </c>
      <c r="AB121" s="539">
        <v>135000</v>
      </c>
      <c r="AG121" s="280"/>
    </row>
    <row r="122" spans="25:33" x14ac:dyDescent="0.25">
      <c r="Y122" s="5" t="s">
        <v>1301</v>
      </c>
      <c r="Z122" s="5" t="s">
        <v>1267</v>
      </c>
      <c r="AA122" s="5">
        <v>1.4</v>
      </c>
      <c r="AB122" s="539">
        <v>134167</v>
      </c>
      <c r="AG122" s="280"/>
    </row>
    <row r="123" spans="25:33" x14ac:dyDescent="0.25">
      <c r="Y123" s="5" t="s">
        <v>1302</v>
      </c>
      <c r="Z123" s="5" t="s">
        <v>1267</v>
      </c>
      <c r="AA123" s="5">
        <v>3.5</v>
      </c>
      <c r="AB123" s="539">
        <v>133776</v>
      </c>
      <c r="AG123" s="280"/>
    </row>
    <row r="124" spans="25:33" x14ac:dyDescent="0.25">
      <c r="Y124" s="5" t="s">
        <v>1303</v>
      </c>
      <c r="Z124" s="5" t="s">
        <v>1267</v>
      </c>
      <c r="AA124" s="5">
        <v>7.3</v>
      </c>
      <c r="AB124" s="539">
        <v>133750</v>
      </c>
      <c r="AG124" s="280"/>
    </row>
    <row r="125" spans="25:33" x14ac:dyDescent="0.25">
      <c r="Y125" s="5" t="s">
        <v>1304</v>
      </c>
      <c r="Z125" s="5" t="s">
        <v>1267</v>
      </c>
      <c r="AA125" s="5">
        <v>0.6</v>
      </c>
      <c r="AB125" s="539">
        <v>131932</v>
      </c>
      <c r="AG125" s="280"/>
    </row>
    <row r="126" spans="25:33" x14ac:dyDescent="0.25">
      <c r="Y126" s="5" t="s">
        <v>1305</v>
      </c>
      <c r="Z126" s="5" t="s">
        <v>1267</v>
      </c>
      <c r="AA126" s="5">
        <v>12.4</v>
      </c>
      <c r="AB126" s="539">
        <v>130256</v>
      </c>
      <c r="AG126" s="280"/>
    </row>
    <row r="127" spans="25:33" x14ac:dyDescent="0.25">
      <c r="Y127" s="5" t="s">
        <v>1306</v>
      </c>
      <c r="Z127" s="5" t="s">
        <v>1267</v>
      </c>
      <c r="AA127" s="5">
        <v>4.5</v>
      </c>
      <c r="AB127" s="539">
        <v>127401</v>
      </c>
      <c r="AG127" s="280"/>
    </row>
    <row r="128" spans="25:33" x14ac:dyDescent="0.25">
      <c r="Y128" s="5" t="s">
        <v>1307</v>
      </c>
      <c r="Z128" s="5" t="s">
        <v>1267</v>
      </c>
      <c r="AA128" s="5">
        <v>5.5</v>
      </c>
      <c r="AB128" s="539">
        <v>127205</v>
      </c>
      <c r="AG128" s="280"/>
    </row>
    <row r="129" spans="25:33" x14ac:dyDescent="0.25">
      <c r="Y129" s="5" t="s">
        <v>1308</v>
      </c>
      <c r="Z129" s="5" t="s">
        <v>1267</v>
      </c>
      <c r="AA129" s="5">
        <v>11.3</v>
      </c>
      <c r="AB129" s="539">
        <v>126004</v>
      </c>
      <c r="AG129" s="280"/>
    </row>
    <row r="130" spans="25:33" x14ac:dyDescent="0.25">
      <c r="Y130" s="5" t="s">
        <v>1309</v>
      </c>
      <c r="Z130" s="5" t="s">
        <v>1267</v>
      </c>
      <c r="AA130" s="5">
        <v>11.1</v>
      </c>
      <c r="AB130" s="539">
        <v>124866</v>
      </c>
      <c r="AG130" s="280"/>
    </row>
    <row r="131" spans="25:33" x14ac:dyDescent="0.25">
      <c r="Y131" s="5" t="s">
        <v>1310</v>
      </c>
      <c r="Z131" s="5" t="s">
        <v>1267</v>
      </c>
      <c r="AA131" s="5">
        <v>5.7</v>
      </c>
      <c r="AB131" s="539">
        <v>119566</v>
      </c>
      <c r="AG131" s="280"/>
    </row>
    <row r="132" spans="25:33" x14ac:dyDescent="0.25">
      <c r="Y132" s="5" t="s">
        <v>1311</v>
      </c>
      <c r="Z132" s="5" t="s">
        <v>1267</v>
      </c>
      <c r="AA132" s="5">
        <v>4.5999999999999996</v>
      </c>
      <c r="AB132" s="539">
        <v>119146</v>
      </c>
      <c r="AG132" s="280"/>
    </row>
    <row r="133" spans="25:33" x14ac:dyDescent="0.25">
      <c r="Y133" s="5" t="s">
        <v>1312</v>
      </c>
      <c r="Z133" s="5" t="s">
        <v>1267</v>
      </c>
      <c r="AA133" s="5">
        <v>0.9</v>
      </c>
      <c r="AB133" s="539">
        <v>116313</v>
      </c>
      <c r="AG133" s="280"/>
    </row>
    <row r="134" spans="25:33" x14ac:dyDescent="0.25">
      <c r="Y134" s="5" t="s">
        <v>1313</v>
      </c>
      <c r="Z134" s="5" t="s">
        <v>1267</v>
      </c>
      <c r="AA134" s="5">
        <v>9.1</v>
      </c>
      <c r="AB134" s="539">
        <v>115430</v>
      </c>
      <c r="AG134" s="280"/>
    </row>
    <row r="135" spans="25:33" x14ac:dyDescent="0.25">
      <c r="Y135" s="5" t="s">
        <v>1314</v>
      </c>
      <c r="Z135" s="5" t="s">
        <v>1267</v>
      </c>
      <c r="AA135" s="5">
        <v>5.6</v>
      </c>
      <c r="AB135" s="539">
        <v>112956</v>
      </c>
      <c r="AG135" s="280"/>
    </row>
    <row r="136" spans="25:33" x14ac:dyDescent="0.25">
      <c r="Y136" s="5" t="s">
        <v>1315</v>
      </c>
      <c r="Z136" s="5" t="s">
        <v>1267</v>
      </c>
      <c r="AA136" s="5">
        <v>16</v>
      </c>
      <c r="AB136" s="539">
        <v>111733</v>
      </c>
      <c r="AG136" s="280"/>
    </row>
    <row r="137" spans="25:33" x14ac:dyDescent="0.25">
      <c r="Y137" s="5" t="s">
        <v>1316</v>
      </c>
      <c r="Z137" s="5" t="s">
        <v>1267</v>
      </c>
      <c r="AA137" s="5">
        <v>3.5</v>
      </c>
      <c r="AB137" s="539">
        <v>111722</v>
      </c>
      <c r="AG137" s="280"/>
    </row>
    <row r="138" spans="25:33" x14ac:dyDescent="0.25">
      <c r="Y138" s="5" t="s">
        <v>1317</v>
      </c>
      <c r="Z138" s="5" t="s">
        <v>1267</v>
      </c>
      <c r="AA138" s="5">
        <v>2.1</v>
      </c>
      <c r="AB138" s="539">
        <v>111477</v>
      </c>
      <c r="AG138" s="280"/>
    </row>
    <row r="139" spans="25:33" x14ac:dyDescent="0.25">
      <c r="Y139" s="5" t="s">
        <v>1318</v>
      </c>
      <c r="Z139" s="5" t="s">
        <v>1267</v>
      </c>
      <c r="AA139" s="5">
        <v>7.5</v>
      </c>
      <c r="AB139" s="539">
        <v>110250</v>
      </c>
      <c r="AG139" s="280"/>
    </row>
    <row r="140" spans="25:33" x14ac:dyDescent="0.25">
      <c r="Y140" s="5" t="s">
        <v>1319</v>
      </c>
      <c r="Z140" s="5" t="s">
        <v>1267</v>
      </c>
      <c r="AA140" s="5">
        <v>4.0999999999999996</v>
      </c>
      <c r="AB140" s="539">
        <v>110096</v>
      </c>
      <c r="AG140" s="280"/>
    </row>
    <row r="141" spans="25:33" x14ac:dyDescent="0.25">
      <c r="Y141" s="5" t="s">
        <v>1320</v>
      </c>
      <c r="Z141" s="5" t="s">
        <v>1267</v>
      </c>
      <c r="AA141" s="5">
        <v>10.3</v>
      </c>
      <c r="AB141" s="539">
        <v>105993</v>
      </c>
      <c r="AG141" s="280"/>
    </row>
    <row r="142" spans="25:33" x14ac:dyDescent="0.25">
      <c r="Y142" s="5" t="s">
        <v>1321</v>
      </c>
      <c r="Z142" s="5" t="s">
        <v>1267</v>
      </c>
      <c r="AA142" s="5">
        <v>7.1</v>
      </c>
      <c r="AB142" s="539">
        <v>105694</v>
      </c>
      <c r="AG142" s="280"/>
    </row>
    <row r="143" spans="25:33" x14ac:dyDescent="0.25">
      <c r="Y143" s="5" t="s">
        <v>1322</v>
      </c>
      <c r="Z143" s="5" t="s">
        <v>1267</v>
      </c>
      <c r="AA143" s="5">
        <v>0</v>
      </c>
      <c r="AB143" s="539">
        <v>104833</v>
      </c>
      <c r="AG143" s="280"/>
    </row>
    <row r="144" spans="25:33" x14ac:dyDescent="0.25">
      <c r="Y144" s="5" t="s">
        <v>1323</v>
      </c>
      <c r="Z144" s="5" t="s">
        <v>1267</v>
      </c>
      <c r="AA144" s="5">
        <v>6.5</v>
      </c>
      <c r="AB144" s="539">
        <v>104468</v>
      </c>
      <c r="AG144" s="280"/>
    </row>
    <row r="145" spans="25:33" x14ac:dyDescent="0.25">
      <c r="Y145" s="5" t="s">
        <v>1324</v>
      </c>
      <c r="Z145" s="5" t="s">
        <v>1267</v>
      </c>
      <c r="AA145" s="5">
        <v>2.6</v>
      </c>
      <c r="AB145" s="539">
        <v>103796</v>
      </c>
      <c r="AG145" s="280"/>
    </row>
    <row r="146" spans="25:33" x14ac:dyDescent="0.25">
      <c r="Y146" s="5" t="s">
        <v>1325</v>
      </c>
      <c r="Z146" s="5" t="s">
        <v>1267</v>
      </c>
      <c r="AA146" s="5">
        <v>3.4</v>
      </c>
      <c r="AB146" s="539">
        <v>103125</v>
      </c>
      <c r="AG146" s="280"/>
    </row>
    <row r="147" spans="25:33" x14ac:dyDescent="0.25">
      <c r="Y147" s="5" t="s">
        <v>1326</v>
      </c>
      <c r="Z147" s="5" t="s">
        <v>1267</v>
      </c>
      <c r="AA147" s="5">
        <v>4.4000000000000004</v>
      </c>
      <c r="AB147" s="539">
        <v>102821</v>
      </c>
      <c r="AG147" s="280"/>
    </row>
    <row r="148" spans="25:33" x14ac:dyDescent="0.25">
      <c r="Y148" s="5" t="s">
        <v>1327</v>
      </c>
      <c r="Z148" s="5" t="s">
        <v>1267</v>
      </c>
      <c r="AA148" s="5">
        <v>7.1</v>
      </c>
      <c r="AB148" s="539">
        <v>102115</v>
      </c>
      <c r="AG148" s="280"/>
    </row>
    <row r="149" spans="25:33" x14ac:dyDescent="0.25">
      <c r="Y149" s="5" t="s">
        <v>1328</v>
      </c>
      <c r="Z149" s="5" t="s">
        <v>1267</v>
      </c>
      <c r="AA149" s="5">
        <v>9.4</v>
      </c>
      <c r="AB149" s="539">
        <v>101948</v>
      </c>
      <c r="AG149" s="280"/>
    </row>
    <row r="150" spans="25:33" x14ac:dyDescent="0.25">
      <c r="Y150" s="5" t="s">
        <v>1329</v>
      </c>
      <c r="Z150" s="5" t="s">
        <v>1267</v>
      </c>
      <c r="AA150" s="5">
        <v>1.6</v>
      </c>
      <c r="AB150" s="539">
        <v>99449</v>
      </c>
      <c r="AG150" s="280"/>
    </row>
    <row r="151" spans="25:33" x14ac:dyDescent="0.25">
      <c r="Y151" s="5" t="s">
        <v>1330</v>
      </c>
      <c r="Z151" s="5" t="s">
        <v>1267</v>
      </c>
      <c r="AA151" s="5">
        <v>13</v>
      </c>
      <c r="AB151" s="539">
        <v>99107</v>
      </c>
      <c r="AG151" s="280"/>
    </row>
    <row r="152" spans="25:33" x14ac:dyDescent="0.25">
      <c r="Y152" s="5" t="s">
        <v>1331</v>
      </c>
      <c r="Z152" s="5" t="s">
        <v>1267</v>
      </c>
      <c r="AA152" s="5">
        <v>10.199999999999999</v>
      </c>
      <c r="AB152" s="539">
        <v>98314</v>
      </c>
      <c r="AG152" s="280"/>
    </row>
    <row r="153" spans="25:33" x14ac:dyDescent="0.25">
      <c r="Y153" s="5" t="s">
        <v>1332</v>
      </c>
      <c r="Z153" s="5" t="s">
        <v>1267</v>
      </c>
      <c r="AA153" s="5">
        <v>1.8</v>
      </c>
      <c r="AB153" s="539">
        <v>98309</v>
      </c>
      <c r="AG153" s="280"/>
    </row>
    <row r="154" spans="25:33" x14ac:dyDescent="0.25">
      <c r="Y154" s="5" t="s">
        <v>1333</v>
      </c>
      <c r="Z154" s="5" t="s">
        <v>1267</v>
      </c>
      <c r="AA154" s="5">
        <v>5.2</v>
      </c>
      <c r="AB154" s="539">
        <v>98188</v>
      </c>
      <c r="AG154" s="280"/>
    </row>
    <row r="155" spans="25:33" x14ac:dyDescent="0.25">
      <c r="Y155" s="5" t="s">
        <v>1334</v>
      </c>
      <c r="Z155" s="5" t="s">
        <v>1267</v>
      </c>
      <c r="AA155" s="5">
        <v>25.2</v>
      </c>
      <c r="AB155" s="539">
        <v>97898</v>
      </c>
      <c r="AG155" s="280"/>
    </row>
    <row r="156" spans="25:33" x14ac:dyDescent="0.25">
      <c r="Y156" s="5" t="s">
        <v>1335</v>
      </c>
      <c r="Z156" s="5" t="s">
        <v>1267</v>
      </c>
      <c r="AA156" s="5">
        <v>0</v>
      </c>
      <c r="AB156" s="539">
        <v>97787</v>
      </c>
      <c r="AG156" s="280"/>
    </row>
    <row r="157" spans="25:33" x14ac:dyDescent="0.25">
      <c r="Y157" s="5" t="s">
        <v>1336</v>
      </c>
      <c r="Z157" s="5" t="s">
        <v>1267</v>
      </c>
      <c r="AA157" s="5">
        <v>7.7</v>
      </c>
      <c r="AB157" s="539">
        <v>97589</v>
      </c>
      <c r="AG157" s="280"/>
    </row>
    <row r="158" spans="25:33" x14ac:dyDescent="0.25">
      <c r="Y158" s="5" t="s">
        <v>1337</v>
      </c>
      <c r="Z158" s="5" t="s">
        <v>1267</v>
      </c>
      <c r="AA158" s="5">
        <v>5.0999999999999996</v>
      </c>
      <c r="AB158" s="539">
        <v>94881</v>
      </c>
      <c r="AG158" s="280"/>
    </row>
    <row r="159" spans="25:33" x14ac:dyDescent="0.25">
      <c r="Y159" s="5" t="s">
        <v>1338</v>
      </c>
      <c r="Z159" s="5" t="s">
        <v>1267</v>
      </c>
      <c r="AA159" s="5">
        <v>13</v>
      </c>
      <c r="AB159" s="539">
        <v>93374</v>
      </c>
      <c r="AG159" s="280"/>
    </row>
    <row r="160" spans="25:33" x14ac:dyDescent="0.25">
      <c r="Y160" s="5" t="s">
        <v>1339</v>
      </c>
      <c r="Z160" s="5" t="s">
        <v>1267</v>
      </c>
      <c r="AA160" s="5">
        <v>4.5999999999999996</v>
      </c>
      <c r="AB160" s="539">
        <v>93367</v>
      </c>
      <c r="AG160" s="280"/>
    </row>
    <row r="161" spans="25:33" x14ac:dyDescent="0.25">
      <c r="Y161" s="5" t="s">
        <v>1340</v>
      </c>
      <c r="Z161" s="5" t="s">
        <v>1267</v>
      </c>
      <c r="AA161" s="5">
        <v>3.5</v>
      </c>
      <c r="AB161" s="539">
        <v>93071</v>
      </c>
      <c r="AG161" s="280"/>
    </row>
    <row r="162" spans="25:33" x14ac:dyDescent="0.25">
      <c r="Y162" s="5" t="s">
        <v>1341</v>
      </c>
      <c r="Z162" s="5" t="s">
        <v>1267</v>
      </c>
      <c r="AA162" s="5">
        <v>2.2999999999999998</v>
      </c>
      <c r="AB162" s="539">
        <v>91145</v>
      </c>
      <c r="AG162" s="280"/>
    </row>
    <row r="163" spans="25:33" x14ac:dyDescent="0.25">
      <c r="Y163" s="5" t="s">
        <v>1342</v>
      </c>
      <c r="Z163" s="5" t="s">
        <v>1267</v>
      </c>
      <c r="AA163" s="5">
        <v>14.1</v>
      </c>
      <c r="AB163" s="539">
        <v>90973</v>
      </c>
      <c r="AG163" s="280"/>
    </row>
    <row r="164" spans="25:33" x14ac:dyDescent="0.25">
      <c r="Y164" s="5" t="s">
        <v>1343</v>
      </c>
      <c r="Z164" s="5" t="s">
        <v>1267</v>
      </c>
      <c r="AA164" s="5">
        <v>8.1</v>
      </c>
      <c r="AB164" s="539">
        <v>88097</v>
      </c>
      <c r="AG164" s="280"/>
    </row>
    <row r="165" spans="25:33" x14ac:dyDescent="0.25">
      <c r="Y165" s="5" t="s">
        <v>1344</v>
      </c>
      <c r="Z165" s="5" t="s">
        <v>1267</v>
      </c>
      <c r="AA165" s="5">
        <v>11.4</v>
      </c>
      <c r="AB165" s="539">
        <v>88025</v>
      </c>
      <c r="AG165" s="280"/>
    </row>
    <row r="166" spans="25:33" x14ac:dyDescent="0.25">
      <c r="Y166" s="5" t="s">
        <v>1345</v>
      </c>
      <c r="Z166" s="5" t="s">
        <v>1267</v>
      </c>
      <c r="AA166" s="5">
        <v>2.2999999999999998</v>
      </c>
      <c r="AB166" s="539">
        <v>86335</v>
      </c>
      <c r="AG166" s="280"/>
    </row>
    <row r="167" spans="25:33" x14ac:dyDescent="0.25">
      <c r="Y167" s="5" t="s">
        <v>1346</v>
      </c>
      <c r="Z167" s="5" t="s">
        <v>1267</v>
      </c>
      <c r="AA167" s="5">
        <v>0.8</v>
      </c>
      <c r="AB167" s="539">
        <v>85383</v>
      </c>
      <c r="AG167" s="280"/>
    </row>
    <row r="168" spans="25:33" x14ac:dyDescent="0.25">
      <c r="Y168" s="5" t="s">
        <v>1347</v>
      </c>
      <c r="Z168" s="5" t="s">
        <v>1267</v>
      </c>
      <c r="AA168" s="5">
        <v>7.7</v>
      </c>
      <c r="AB168" s="539">
        <v>84980</v>
      </c>
      <c r="AG168" s="280"/>
    </row>
    <row r="169" spans="25:33" x14ac:dyDescent="0.25">
      <c r="Y169" s="5" t="s">
        <v>1348</v>
      </c>
      <c r="Z169" s="5" t="s">
        <v>1267</v>
      </c>
      <c r="AA169" s="5">
        <v>0</v>
      </c>
      <c r="AB169" s="539">
        <v>84615</v>
      </c>
      <c r="AG169" s="280"/>
    </row>
    <row r="170" spans="25:33" x14ac:dyDescent="0.25">
      <c r="Y170" s="5" t="s">
        <v>1349</v>
      </c>
      <c r="Z170" s="5" t="s">
        <v>1267</v>
      </c>
      <c r="AA170" s="5">
        <v>8.1</v>
      </c>
      <c r="AB170" s="539">
        <v>84231</v>
      </c>
      <c r="AG170" s="280"/>
    </row>
    <row r="171" spans="25:33" x14ac:dyDescent="0.25">
      <c r="Y171" s="5" t="s">
        <v>1350</v>
      </c>
      <c r="Z171" s="5" t="s">
        <v>1267</v>
      </c>
      <c r="AA171" s="5">
        <v>20.3</v>
      </c>
      <c r="AB171" s="539">
        <v>82806</v>
      </c>
      <c r="AG171" s="280"/>
    </row>
    <row r="172" spans="25:33" x14ac:dyDescent="0.25">
      <c r="Y172" s="5" t="s">
        <v>1351</v>
      </c>
      <c r="Z172" s="5" t="s">
        <v>1267</v>
      </c>
      <c r="AA172" s="5">
        <v>2.1</v>
      </c>
      <c r="AB172" s="539">
        <v>82216</v>
      </c>
      <c r="AG172" s="280"/>
    </row>
    <row r="173" spans="25:33" x14ac:dyDescent="0.25">
      <c r="Y173" s="5" t="s">
        <v>1352</v>
      </c>
      <c r="Z173" s="5" t="s">
        <v>1267</v>
      </c>
      <c r="AA173" s="5">
        <v>17.600000000000001</v>
      </c>
      <c r="AB173" s="539">
        <v>82088</v>
      </c>
      <c r="AG173" s="280"/>
    </row>
    <row r="174" spans="25:33" x14ac:dyDescent="0.25">
      <c r="Y174" s="5" t="s">
        <v>1353</v>
      </c>
      <c r="Z174" s="5" t="s">
        <v>1267</v>
      </c>
      <c r="AA174" s="5">
        <v>1.9</v>
      </c>
      <c r="AB174" s="539">
        <v>81652</v>
      </c>
      <c r="AG174" s="280"/>
    </row>
    <row r="175" spans="25:33" x14ac:dyDescent="0.25">
      <c r="Y175" s="5" t="s">
        <v>1354</v>
      </c>
      <c r="Z175" s="5" t="s">
        <v>1267</v>
      </c>
      <c r="AA175" s="5">
        <v>7.8</v>
      </c>
      <c r="AB175" s="539">
        <v>81563</v>
      </c>
      <c r="AG175" s="280"/>
    </row>
    <row r="176" spans="25:33" x14ac:dyDescent="0.25">
      <c r="Y176" s="5" t="s">
        <v>1355</v>
      </c>
      <c r="Z176" s="5" t="s">
        <v>1267</v>
      </c>
      <c r="AA176" s="5">
        <v>2.4</v>
      </c>
      <c r="AB176" s="539">
        <v>81250</v>
      </c>
      <c r="AG176" s="280"/>
    </row>
    <row r="177" spans="25:33" x14ac:dyDescent="0.25">
      <c r="Y177" s="5" t="s">
        <v>1356</v>
      </c>
      <c r="Z177" s="5" t="s">
        <v>1267</v>
      </c>
      <c r="AA177" s="5">
        <v>4.2</v>
      </c>
      <c r="AB177" s="539">
        <v>80554</v>
      </c>
      <c r="AG177" s="280"/>
    </row>
    <row r="178" spans="25:33" x14ac:dyDescent="0.25">
      <c r="Y178" s="5" t="s">
        <v>1357</v>
      </c>
      <c r="Z178" s="5" t="s">
        <v>1267</v>
      </c>
      <c r="AA178" s="5">
        <v>14.1</v>
      </c>
      <c r="AB178" s="539">
        <v>78750</v>
      </c>
      <c r="AG178" s="280"/>
    </row>
    <row r="179" spans="25:33" x14ac:dyDescent="0.25">
      <c r="Y179" s="5" t="s">
        <v>1358</v>
      </c>
      <c r="Z179" s="5" t="s">
        <v>1267</v>
      </c>
      <c r="AA179" s="5">
        <v>12.3</v>
      </c>
      <c r="AB179" s="539">
        <v>77772</v>
      </c>
      <c r="AG179" s="280"/>
    </row>
    <row r="180" spans="25:33" x14ac:dyDescent="0.25">
      <c r="Y180" s="5" t="s">
        <v>1359</v>
      </c>
      <c r="Z180" s="5" t="s">
        <v>1267</v>
      </c>
      <c r="AA180" s="5">
        <v>2.8</v>
      </c>
      <c r="AB180" s="539">
        <v>75417</v>
      </c>
      <c r="AG180" s="280"/>
    </row>
    <row r="181" spans="25:33" x14ac:dyDescent="0.25">
      <c r="Y181" s="5" t="s">
        <v>1360</v>
      </c>
      <c r="Z181" s="5" t="s">
        <v>1267</v>
      </c>
      <c r="AA181" s="5">
        <v>4.4000000000000004</v>
      </c>
      <c r="AB181" s="539">
        <v>74886</v>
      </c>
      <c r="AG181" s="280"/>
    </row>
    <row r="182" spans="25:33" x14ac:dyDescent="0.25">
      <c r="Y182" s="5" t="s">
        <v>1361</v>
      </c>
      <c r="Z182" s="5" t="s">
        <v>1267</v>
      </c>
      <c r="AA182" s="5">
        <v>5.8</v>
      </c>
      <c r="AB182" s="539">
        <v>74643</v>
      </c>
      <c r="AG182" s="280"/>
    </row>
    <row r="183" spans="25:33" x14ac:dyDescent="0.25">
      <c r="Y183" s="5" t="s">
        <v>1362</v>
      </c>
      <c r="Z183" s="5" t="s">
        <v>1267</v>
      </c>
      <c r="AA183" s="5">
        <v>9.5</v>
      </c>
      <c r="AB183" s="539">
        <v>74583</v>
      </c>
      <c r="AG183" s="280"/>
    </row>
    <row r="184" spans="25:33" x14ac:dyDescent="0.25">
      <c r="Y184" s="5" t="s">
        <v>1363</v>
      </c>
      <c r="Z184" s="5" t="s">
        <v>1267</v>
      </c>
      <c r="AA184" s="5">
        <v>5.2</v>
      </c>
      <c r="AB184" s="539">
        <v>73719</v>
      </c>
      <c r="AG184" s="280"/>
    </row>
    <row r="185" spans="25:33" x14ac:dyDescent="0.25">
      <c r="Y185" s="5" t="s">
        <v>1364</v>
      </c>
      <c r="Z185" s="5" t="s">
        <v>1267</v>
      </c>
      <c r="AA185" s="5">
        <v>14.1</v>
      </c>
      <c r="AB185" s="539">
        <v>73438</v>
      </c>
      <c r="AG185" s="280"/>
    </row>
    <row r="186" spans="25:33" x14ac:dyDescent="0.25">
      <c r="Y186" s="5" t="s">
        <v>1365</v>
      </c>
      <c r="Z186" s="5" t="s">
        <v>1267</v>
      </c>
      <c r="AA186" s="5">
        <v>0.6</v>
      </c>
      <c r="AB186" s="539">
        <v>72287</v>
      </c>
      <c r="AG186" s="280"/>
    </row>
    <row r="187" spans="25:33" x14ac:dyDescent="0.25">
      <c r="Y187" s="5" t="s">
        <v>1366</v>
      </c>
      <c r="Z187" s="5" t="s">
        <v>1267</v>
      </c>
      <c r="AA187" s="5">
        <v>6.2</v>
      </c>
      <c r="AB187" s="539">
        <v>71653</v>
      </c>
      <c r="AG187" s="280"/>
    </row>
    <row r="188" spans="25:33" x14ac:dyDescent="0.25">
      <c r="Y188" s="5" t="s">
        <v>1367</v>
      </c>
      <c r="Z188" s="5" t="s">
        <v>1267</v>
      </c>
      <c r="AA188" s="5">
        <v>10.3</v>
      </c>
      <c r="AB188" s="539">
        <v>70502</v>
      </c>
      <c r="AG188" s="280"/>
    </row>
    <row r="189" spans="25:33" x14ac:dyDescent="0.25">
      <c r="Y189" s="5" t="s">
        <v>1368</v>
      </c>
      <c r="Z189" s="5" t="s">
        <v>1267</v>
      </c>
      <c r="AA189" s="5">
        <v>0.1</v>
      </c>
      <c r="AB189" s="539">
        <v>70234</v>
      </c>
      <c r="AG189" s="280"/>
    </row>
    <row r="190" spans="25:33" x14ac:dyDescent="0.25">
      <c r="Y190" s="5" t="s">
        <v>1369</v>
      </c>
      <c r="Z190" s="5" t="s">
        <v>1267</v>
      </c>
      <c r="AA190" s="5">
        <v>6.4</v>
      </c>
      <c r="AB190" s="539">
        <v>69571</v>
      </c>
      <c r="AG190" s="280"/>
    </row>
    <row r="191" spans="25:33" x14ac:dyDescent="0.25">
      <c r="Y191" s="5" t="s">
        <v>1370</v>
      </c>
      <c r="Z191" s="5" t="s">
        <v>1267</v>
      </c>
      <c r="AA191" s="5">
        <v>9.8000000000000007</v>
      </c>
      <c r="AB191" s="539">
        <v>69200</v>
      </c>
      <c r="AG191" s="280"/>
    </row>
    <row r="192" spans="25:33" x14ac:dyDescent="0.25">
      <c r="Y192" s="5" t="s">
        <v>1371</v>
      </c>
      <c r="Z192" s="5" t="s">
        <v>1267</v>
      </c>
      <c r="AA192" s="5">
        <v>18</v>
      </c>
      <c r="AB192" s="539">
        <v>67906</v>
      </c>
      <c r="AG192" s="280"/>
    </row>
    <row r="193" spans="25:33" x14ac:dyDescent="0.25">
      <c r="Y193" s="5" t="s">
        <v>1372</v>
      </c>
      <c r="Z193" s="5" t="s">
        <v>1267</v>
      </c>
      <c r="AA193" s="5">
        <v>11.7</v>
      </c>
      <c r="AB193" s="539">
        <v>67438</v>
      </c>
      <c r="AG193" s="280"/>
    </row>
    <row r="194" spans="25:33" x14ac:dyDescent="0.25">
      <c r="Y194" s="5" t="s">
        <v>1373</v>
      </c>
      <c r="Z194" s="5" t="s">
        <v>1267</v>
      </c>
      <c r="AA194" s="5">
        <v>9.3000000000000007</v>
      </c>
      <c r="AB194" s="539">
        <v>67390</v>
      </c>
      <c r="AG194" s="280"/>
    </row>
    <row r="195" spans="25:33" x14ac:dyDescent="0.25">
      <c r="Y195" s="5" t="s">
        <v>1374</v>
      </c>
      <c r="Z195" s="5" t="s">
        <v>1267</v>
      </c>
      <c r="AA195" s="5">
        <v>6.9</v>
      </c>
      <c r="AB195" s="539">
        <v>67175</v>
      </c>
      <c r="AG195" s="280"/>
    </row>
    <row r="196" spans="25:33" x14ac:dyDescent="0.25">
      <c r="Y196" s="5" t="s">
        <v>1375</v>
      </c>
      <c r="Z196" s="5" t="s">
        <v>1267</v>
      </c>
      <c r="AA196" s="5">
        <v>9.8000000000000007</v>
      </c>
      <c r="AB196" s="539">
        <v>65848</v>
      </c>
      <c r="AG196" s="280"/>
    </row>
    <row r="197" spans="25:33" x14ac:dyDescent="0.25">
      <c r="Y197" s="5" t="s">
        <v>1376</v>
      </c>
      <c r="Z197" s="5" t="s">
        <v>1267</v>
      </c>
      <c r="AA197" s="5">
        <v>22.3</v>
      </c>
      <c r="AB197" s="539">
        <v>64101</v>
      </c>
      <c r="AG197" s="280"/>
    </row>
    <row r="198" spans="25:33" x14ac:dyDescent="0.25">
      <c r="Y198" s="5" t="s">
        <v>1377</v>
      </c>
      <c r="Z198" s="5" t="s">
        <v>1267</v>
      </c>
      <c r="AA198" s="5">
        <v>17</v>
      </c>
      <c r="AB198" s="539">
        <v>63136</v>
      </c>
      <c r="AG198" s="280"/>
    </row>
    <row r="199" spans="25:33" x14ac:dyDescent="0.25">
      <c r="Y199" s="5" t="s">
        <v>1378</v>
      </c>
      <c r="Z199" s="5" t="s">
        <v>1267</v>
      </c>
      <c r="AA199" s="5">
        <v>10.7</v>
      </c>
      <c r="AB199" s="539">
        <v>60161</v>
      </c>
      <c r="AG199" s="280"/>
    </row>
    <row r="200" spans="25:33" x14ac:dyDescent="0.25">
      <c r="Y200" s="5" t="s">
        <v>1379</v>
      </c>
      <c r="Z200" s="5" t="s">
        <v>1267</v>
      </c>
      <c r="AA200" s="5">
        <v>13.5</v>
      </c>
      <c r="AB200" s="539">
        <v>59848</v>
      </c>
      <c r="AG200" s="280"/>
    </row>
    <row r="201" spans="25:33" x14ac:dyDescent="0.25">
      <c r="Y201" s="5" t="s">
        <v>1380</v>
      </c>
      <c r="Z201" s="5" t="s">
        <v>1267</v>
      </c>
      <c r="AA201" s="5">
        <v>9.6</v>
      </c>
      <c r="AB201" s="539">
        <v>59522</v>
      </c>
      <c r="AG201" s="280"/>
    </row>
    <row r="202" spans="25:33" x14ac:dyDescent="0.25">
      <c r="Y202" s="5" t="s">
        <v>1381</v>
      </c>
      <c r="Z202" s="5" t="s">
        <v>1267</v>
      </c>
      <c r="AA202" s="5">
        <v>13.8</v>
      </c>
      <c r="AB202" s="539">
        <v>58341</v>
      </c>
      <c r="AG202" s="280"/>
    </row>
    <row r="203" spans="25:33" x14ac:dyDescent="0.25">
      <c r="Y203" s="5" t="s">
        <v>1382</v>
      </c>
      <c r="Z203" s="5" t="s">
        <v>1267</v>
      </c>
      <c r="AA203" s="5">
        <v>10.8</v>
      </c>
      <c r="AB203" s="539">
        <v>58019</v>
      </c>
      <c r="AG203" s="280"/>
    </row>
    <row r="204" spans="25:33" x14ac:dyDescent="0.25">
      <c r="Y204" s="5" t="s">
        <v>1383</v>
      </c>
      <c r="Z204" s="5" t="s">
        <v>1267</v>
      </c>
      <c r="AA204" s="5">
        <v>3.7</v>
      </c>
      <c r="AB204" s="539">
        <v>57969</v>
      </c>
      <c r="AG204" s="280"/>
    </row>
    <row r="205" spans="25:33" x14ac:dyDescent="0.25">
      <c r="Y205" s="5" t="s">
        <v>1384</v>
      </c>
      <c r="Z205" s="5" t="s">
        <v>1267</v>
      </c>
      <c r="AA205" s="5">
        <v>16.5</v>
      </c>
      <c r="AB205" s="539">
        <v>57708</v>
      </c>
      <c r="AG205" s="280"/>
    </row>
    <row r="206" spans="25:33" x14ac:dyDescent="0.25">
      <c r="Y206" s="5" t="s">
        <v>1385</v>
      </c>
      <c r="Z206" s="5" t="s">
        <v>1267</v>
      </c>
      <c r="AA206" s="5">
        <v>14.3</v>
      </c>
      <c r="AB206" s="539">
        <v>56750</v>
      </c>
      <c r="AG206" s="280"/>
    </row>
    <row r="207" spans="25:33" x14ac:dyDescent="0.25">
      <c r="Y207" s="5" t="s">
        <v>1386</v>
      </c>
      <c r="Z207" s="5" t="s">
        <v>1267</v>
      </c>
      <c r="AA207" s="5">
        <v>15</v>
      </c>
      <c r="AB207" s="539">
        <v>55268</v>
      </c>
      <c r="AG207" s="280"/>
    </row>
    <row r="208" spans="25:33" x14ac:dyDescent="0.25">
      <c r="Y208" s="5" t="s">
        <v>1387</v>
      </c>
      <c r="Z208" s="5" t="s">
        <v>1267</v>
      </c>
      <c r="AA208" s="5">
        <v>15.7</v>
      </c>
      <c r="AB208" s="539">
        <v>54638</v>
      </c>
      <c r="AG208" s="280"/>
    </row>
    <row r="209" spans="25:33" x14ac:dyDescent="0.25">
      <c r="Y209" s="5" t="s">
        <v>1388</v>
      </c>
      <c r="Z209" s="5" t="s">
        <v>1267</v>
      </c>
      <c r="AA209" s="5">
        <v>7</v>
      </c>
      <c r="AB209" s="539">
        <v>53487</v>
      </c>
      <c r="AG209" s="280"/>
    </row>
    <row r="210" spans="25:33" x14ac:dyDescent="0.25">
      <c r="Y210" s="5" t="s">
        <v>1389</v>
      </c>
      <c r="Z210" s="5" t="s">
        <v>1267</v>
      </c>
      <c r="AA210" s="5">
        <v>25.8</v>
      </c>
      <c r="AB210" s="539">
        <v>53048</v>
      </c>
      <c r="AG210" s="280"/>
    </row>
    <row r="211" spans="25:33" x14ac:dyDescent="0.25">
      <c r="Y211" s="5" t="s">
        <v>1390</v>
      </c>
      <c r="Z211" s="5" t="s">
        <v>1267</v>
      </c>
      <c r="AA211" s="5">
        <v>12.8</v>
      </c>
      <c r="AB211" s="539">
        <v>48715</v>
      </c>
      <c r="AG211" s="280"/>
    </row>
    <row r="212" spans="25:33" x14ac:dyDescent="0.25">
      <c r="Y212" s="5" t="s">
        <v>1391</v>
      </c>
      <c r="Z212" s="5" t="s">
        <v>1267</v>
      </c>
      <c r="AA212" s="5">
        <v>28.5</v>
      </c>
      <c r="AB212" s="539">
        <v>48253</v>
      </c>
      <c r="AF212" s="279"/>
      <c r="AG212" s="280"/>
    </row>
    <row r="213" spans="25:33" x14ac:dyDescent="0.25">
      <c r="Y213" s="5" t="s">
        <v>1392</v>
      </c>
      <c r="Z213" s="5" t="s">
        <v>1267</v>
      </c>
      <c r="AA213" s="5">
        <v>20.8</v>
      </c>
      <c r="AB213" s="539">
        <v>47380</v>
      </c>
      <c r="AG213" s="280"/>
    </row>
    <row r="214" spans="25:33" x14ac:dyDescent="0.25">
      <c r="Y214" s="5" t="s">
        <v>1393</v>
      </c>
      <c r="Z214" s="5" t="s">
        <v>1267</v>
      </c>
      <c r="AA214" s="5">
        <v>21.7</v>
      </c>
      <c r="AB214" s="539">
        <v>46667</v>
      </c>
      <c r="AG214" s="280"/>
    </row>
    <row r="215" spans="25:33" x14ac:dyDescent="0.25">
      <c r="Y215" s="5" t="s">
        <v>1394</v>
      </c>
      <c r="Z215" s="5" t="s">
        <v>1267</v>
      </c>
      <c r="AA215" s="5">
        <v>11.4</v>
      </c>
      <c r="AB215" s="539">
        <v>46658</v>
      </c>
      <c r="AG215" s="280"/>
    </row>
    <row r="216" spans="25:33" x14ac:dyDescent="0.25">
      <c r="Y216" s="5" t="s">
        <v>1395</v>
      </c>
      <c r="Z216" s="5" t="s">
        <v>1267</v>
      </c>
      <c r="AA216" s="5">
        <v>17.7</v>
      </c>
      <c r="AB216" s="539">
        <v>45156</v>
      </c>
      <c r="AG216" s="280"/>
    </row>
    <row r="217" spans="25:33" x14ac:dyDescent="0.25">
      <c r="Y217" s="5" t="s">
        <v>1396</v>
      </c>
      <c r="Z217" s="5" t="s">
        <v>1267</v>
      </c>
      <c r="AA217" s="5">
        <v>18.2</v>
      </c>
      <c r="AB217" s="539">
        <v>43611</v>
      </c>
      <c r="AG217" s="280"/>
    </row>
    <row r="218" spans="25:33" x14ac:dyDescent="0.25">
      <c r="Y218" s="5" t="s">
        <v>1397</v>
      </c>
      <c r="Z218" s="5" t="s">
        <v>1267</v>
      </c>
      <c r="AA218" s="5">
        <v>8.9</v>
      </c>
      <c r="AB218" s="539">
        <v>43370</v>
      </c>
      <c r="AG218" s="280"/>
    </row>
    <row r="219" spans="25:33" x14ac:dyDescent="0.25">
      <c r="Y219" s="5" t="s">
        <v>1398</v>
      </c>
      <c r="Z219" s="5" t="s">
        <v>1267</v>
      </c>
      <c r="AA219" s="5">
        <v>27.7</v>
      </c>
      <c r="AB219" s="539">
        <v>38137</v>
      </c>
      <c r="AG219" s="280"/>
    </row>
    <row r="220" spans="25:33" x14ac:dyDescent="0.25">
      <c r="Y220" s="5" t="s">
        <v>1399</v>
      </c>
      <c r="Z220" s="5" t="s">
        <v>1267</v>
      </c>
      <c r="AA220" s="5">
        <v>39.799999999999997</v>
      </c>
      <c r="AB220" s="539">
        <v>29560</v>
      </c>
      <c r="AG220" s="280"/>
    </row>
    <row r="221" spans="25:33" x14ac:dyDescent="0.25">
      <c r="Y221" s="5" t="s">
        <v>1400</v>
      </c>
      <c r="Z221" s="5" t="s">
        <v>1401</v>
      </c>
      <c r="AA221" s="5" t="s">
        <v>1086</v>
      </c>
      <c r="AB221" s="539" t="s">
        <v>1086</v>
      </c>
      <c r="AF221" s="279"/>
      <c r="AG221" s="280"/>
    </row>
    <row r="222" spans="25:33" x14ac:dyDescent="0.25">
      <c r="Y222" s="5" t="s">
        <v>1402</v>
      </c>
      <c r="Z222" s="5" t="s">
        <v>1401</v>
      </c>
      <c r="AA222" s="5" t="s">
        <v>1086</v>
      </c>
      <c r="AB222" s="539" t="s">
        <v>1086</v>
      </c>
      <c r="AG222" s="280"/>
    </row>
    <row r="223" spans="25:33" x14ac:dyDescent="0.25">
      <c r="Y223" s="5" t="s">
        <v>1403</v>
      </c>
      <c r="Z223" s="5" t="s">
        <v>1401</v>
      </c>
      <c r="AA223" s="5">
        <v>1.5</v>
      </c>
      <c r="AB223" s="539">
        <v>216264</v>
      </c>
      <c r="AG223" s="280"/>
    </row>
    <row r="224" spans="25:33" x14ac:dyDescent="0.25">
      <c r="Y224" s="5" t="s">
        <v>1404</v>
      </c>
      <c r="Z224" s="5" t="s">
        <v>1401</v>
      </c>
      <c r="AA224" s="5">
        <v>2.5</v>
      </c>
      <c r="AB224" s="539">
        <v>183493</v>
      </c>
      <c r="AG224" s="280"/>
    </row>
    <row r="225" spans="25:33" x14ac:dyDescent="0.25">
      <c r="Y225" s="5" t="s">
        <v>1405</v>
      </c>
      <c r="Z225" s="5" t="s">
        <v>1401</v>
      </c>
      <c r="AA225" s="5">
        <v>1.6</v>
      </c>
      <c r="AB225" s="539">
        <v>176194</v>
      </c>
      <c r="AG225" s="280"/>
    </row>
    <row r="226" spans="25:33" x14ac:dyDescent="0.25">
      <c r="Y226" s="5" t="s">
        <v>1406</v>
      </c>
      <c r="Z226" s="5" t="s">
        <v>1401</v>
      </c>
      <c r="AA226" s="5">
        <v>14.2</v>
      </c>
      <c r="AB226" s="539">
        <v>149107</v>
      </c>
      <c r="AG226" s="280"/>
    </row>
    <row r="227" spans="25:33" x14ac:dyDescent="0.25">
      <c r="Y227" s="5" t="s">
        <v>1407</v>
      </c>
      <c r="Z227" s="5" t="s">
        <v>1401</v>
      </c>
      <c r="AA227" s="5">
        <v>3.3</v>
      </c>
      <c r="AB227" s="539">
        <v>143917</v>
      </c>
      <c r="AG227" s="280"/>
    </row>
    <row r="228" spans="25:33" x14ac:dyDescent="0.25">
      <c r="Y228" s="5" t="s">
        <v>1408</v>
      </c>
      <c r="Z228" s="5" t="s">
        <v>1401</v>
      </c>
      <c r="AA228" s="5">
        <v>3.6</v>
      </c>
      <c r="AB228" s="539">
        <v>143710</v>
      </c>
      <c r="AG228" s="280"/>
    </row>
    <row r="229" spans="25:33" x14ac:dyDescent="0.25">
      <c r="Y229" s="5" t="s">
        <v>1409</v>
      </c>
      <c r="Z229" s="5" t="s">
        <v>1401</v>
      </c>
      <c r="AA229" s="5">
        <v>1.7</v>
      </c>
      <c r="AB229" s="539">
        <v>142935</v>
      </c>
      <c r="AG229" s="280"/>
    </row>
    <row r="230" spans="25:33" x14ac:dyDescent="0.25">
      <c r="Y230" s="5" t="s">
        <v>1410</v>
      </c>
      <c r="Z230" s="5" t="s">
        <v>1401</v>
      </c>
      <c r="AA230" s="5">
        <v>3.1</v>
      </c>
      <c r="AB230" s="539">
        <v>142210</v>
      </c>
      <c r="AG230" s="280"/>
    </row>
    <row r="231" spans="25:33" x14ac:dyDescent="0.25">
      <c r="Y231" s="5" t="s">
        <v>1411</v>
      </c>
      <c r="Z231" s="5" t="s">
        <v>1401</v>
      </c>
      <c r="AA231" s="5">
        <v>5.8</v>
      </c>
      <c r="AB231" s="539">
        <v>140288</v>
      </c>
      <c r="AG231" s="280"/>
    </row>
    <row r="232" spans="25:33" x14ac:dyDescent="0.25">
      <c r="Y232" s="5" t="s">
        <v>1412</v>
      </c>
      <c r="Z232" s="5" t="s">
        <v>1401</v>
      </c>
      <c r="AA232" s="5">
        <v>0</v>
      </c>
      <c r="AB232" s="539">
        <v>139750</v>
      </c>
      <c r="AG232" s="280"/>
    </row>
    <row r="233" spans="25:33" x14ac:dyDescent="0.25">
      <c r="Y233" s="5" t="s">
        <v>1413</v>
      </c>
      <c r="Z233" s="5" t="s">
        <v>1401</v>
      </c>
      <c r="AA233" s="5">
        <v>2</v>
      </c>
      <c r="AB233" s="539">
        <v>131500</v>
      </c>
      <c r="AG233" s="280"/>
    </row>
    <row r="234" spans="25:33" x14ac:dyDescent="0.25">
      <c r="Y234" s="5" t="s">
        <v>1414</v>
      </c>
      <c r="Z234" s="5" t="s">
        <v>1401</v>
      </c>
      <c r="AA234" s="5">
        <v>2.4</v>
      </c>
      <c r="AB234" s="539">
        <v>130164</v>
      </c>
      <c r="AG234" s="280"/>
    </row>
    <row r="235" spans="25:33" x14ac:dyDescent="0.25">
      <c r="Y235" s="5" t="s">
        <v>1415</v>
      </c>
      <c r="Z235" s="5" t="s">
        <v>1401</v>
      </c>
      <c r="AA235" s="5">
        <v>6.9</v>
      </c>
      <c r="AB235" s="539">
        <v>129122</v>
      </c>
      <c r="AG235" s="280"/>
    </row>
    <row r="236" spans="25:33" x14ac:dyDescent="0.25">
      <c r="Y236" s="5" t="s">
        <v>1416</v>
      </c>
      <c r="Z236" s="5" t="s">
        <v>1401</v>
      </c>
      <c r="AA236" s="5">
        <v>4.7</v>
      </c>
      <c r="AB236" s="539">
        <v>127600</v>
      </c>
      <c r="AG236" s="280"/>
    </row>
    <row r="237" spans="25:33" x14ac:dyDescent="0.25">
      <c r="Y237" s="5" t="s">
        <v>1417</v>
      </c>
      <c r="Z237" s="5" t="s">
        <v>1401</v>
      </c>
      <c r="AA237" s="5">
        <v>2</v>
      </c>
      <c r="AB237" s="539">
        <v>124231</v>
      </c>
      <c r="AG237" s="280"/>
    </row>
    <row r="238" spans="25:33" x14ac:dyDescent="0.25">
      <c r="Y238" s="5" t="s">
        <v>1418</v>
      </c>
      <c r="Z238" s="5" t="s">
        <v>1401</v>
      </c>
      <c r="AA238" s="5">
        <v>2.5</v>
      </c>
      <c r="AB238" s="539">
        <v>118347</v>
      </c>
      <c r="AG238" s="280"/>
    </row>
    <row r="239" spans="25:33" x14ac:dyDescent="0.25">
      <c r="Y239" s="5" t="s">
        <v>1419</v>
      </c>
      <c r="Z239" s="5" t="s">
        <v>1401</v>
      </c>
      <c r="AA239" s="5">
        <v>1.8</v>
      </c>
      <c r="AB239" s="539">
        <v>118110</v>
      </c>
      <c r="AG239" s="280"/>
    </row>
    <row r="240" spans="25:33" x14ac:dyDescent="0.25">
      <c r="Y240" s="5" t="s">
        <v>1420</v>
      </c>
      <c r="Z240" s="5" t="s">
        <v>1401</v>
      </c>
      <c r="AA240" s="5">
        <v>7.4</v>
      </c>
      <c r="AB240" s="539">
        <v>116596</v>
      </c>
      <c r="AG240" s="280"/>
    </row>
    <row r="241" spans="25:33" x14ac:dyDescent="0.25">
      <c r="Y241" s="5" t="s">
        <v>1421</v>
      </c>
      <c r="Z241" s="5" t="s">
        <v>1401</v>
      </c>
      <c r="AA241" s="5">
        <v>12.3</v>
      </c>
      <c r="AB241" s="539">
        <v>114000</v>
      </c>
      <c r="AG241" s="280"/>
    </row>
    <row r="242" spans="25:33" x14ac:dyDescent="0.25">
      <c r="Y242" s="5" t="s">
        <v>1422</v>
      </c>
      <c r="Z242" s="5" t="s">
        <v>1401</v>
      </c>
      <c r="AA242" s="5">
        <v>3.7</v>
      </c>
      <c r="AB242" s="539">
        <v>113241</v>
      </c>
      <c r="AG242" s="280"/>
    </row>
    <row r="243" spans="25:33" x14ac:dyDescent="0.25">
      <c r="Y243" s="5" t="s">
        <v>1423</v>
      </c>
      <c r="Z243" s="5" t="s">
        <v>1401</v>
      </c>
      <c r="AA243" s="5">
        <v>14.2</v>
      </c>
      <c r="AB243" s="539">
        <v>111406</v>
      </c>
      <c r="AG243" s="280"/>
    </row>
    <row r="244" spans="25:33" x14ac:dyDescent="0.25">
      <c r="Y244" s="5" t="s">
        <v>1424</v>
      </c>
      <c r="Z244" s="5" t="s">
        <v>1401</v>
      </c>
      <c r="AA244" s="5">
        <v>2.4</v>
      </c>
      <c r="AB244" s="539">
        <v>110504</v>
      </c>
      <c r="AG244" s="280"/>
    </row>
    <row r="245" spans="25:33" x14ac:dyDescent="0.25">
      <c r="Y245" s="5" t="s">
        <v>1425</v>
      </c>
      <c r="Z245" s="5" t="s">
        <v>1401</v>
      </c>
      <c r="AA245" s="5">
        <v>6.5</v>
      </c>
      <c r="AB245" s="539">
        <v>110179</v>
      </c>
      <c r="AG245" s="280"/>
    </row>
    <row r="246" spans="25:33" x14ac:dyDescent="0.25">
      <c r="Y246" s="5" t="s">
        <v>1426</v>
      </c>
      <c r="Z246" s="5" t="s">
        <v>1401</v>
      </c>
      <c r="AA246" s="5">
        <v>7.2</v>
      </c>
      <c r="AB246" s="539">
        <v>105818</v>
      </c>
      <c r="AG246" s="280"/>
    </row>
    <row r="247" spans="25:33" x14ac:dyDescent="0.25">
      <c r="Y247" s="5" t="s">
        <v>1427</v>
      </c>
      <c r="Z247" s="5" t="s">
        <v>1401</v>
      </c>
      <c r="AA247" s="5">
        <v>5.7</v>
      </c>
      <c r="AB247" s="539">
        <v>105483</v>
      </c>
      <c r="AG247" s="280"/>
    </row>
    <row r="248" spans="25:33" x14ac:dyDescent="0.25">
      <c r="Y248" s="5" t="s">
        <v>1428</v>
      </c>
      <c r="Z248" s="5" t="s">
        <v>1401</v>
      </c>
      <c r="AA248" s="5">
        <v>4.3</v>
      </c>
      <c r="AB248" s="539">
        <v>105285</v>
      </c>
      <c r="AG248" s="280"/>
    </row>
    <row r="249" spans="25:33" x14ac:dyDescent="0.25">
      <c r="Y249" s="5" t="s">
        <v>1429</v>
      </c>
      <c r="Z249" s="5" t="s">
        <v>1401</v>
      </c>
      <c r="AA249" s="5">
        <v>5.5</v>
      </c>
      <c r="AB249" s="539">
        <v>104399</v>
      </c>
      <c r="AG249" s="280"/>
    </row>
    <row r="250" spans="25:33" x14ac:dyDescent="0.25">
      <c r="Y250" s="5" t="s">
        <v>1430</v>
      </c>
      <c r="Z250" s="5" t="s">
        <v>1401</v>
      </c>
      <c r="AA250" s="5">
        <v>4.8</v>
      </c>
      <c r="AB250" s="539">
        <v>104160</v>
      </c>
      <c r="AG250" s="280"/>
    </row>
    <row r="251" spans="25:33" x14ac:dyDescent="0.25">
      <c r="Y251" s="5" t="s">
        <v>1431</v>
      </c>
      <c r="Z251" s="5" t="s">
        <v>1401</v>
      </c>
      <c r="AA251" s="5">
        <v>4.4000000000000004</v>
      </c>
      <c r="AB251" s="539">
        <v>102750</v>
      </c>
      <c r="AG251" s="280"/>
    </row>
    <row r="252" spans="25:33" x14ac:dyDescent="0.25">
      <c r="Y252" s="5" t="s">
        <v>1432</v>
      </c>
      <c r="Z252" s="5" t="s">
        <v>1401</v>
      </c>
      <c r="AA252" s="5">
        <v>2.2999999999999998</v>
      </c>
      <c r="AB252" s="539">
        <v>101569</v>
      </c>
      <c r="AG252" s="280"/>
    </row>
    <row r="253" spans="25:33" x14ac:dyDescent="0.25">
      <c r="Y253" s="5" t="s">
        <v>1433</v>
      </c>
      <c r="Z253" s="5" t="s">
        <v>1401</v>
      </c>
      <c r="AA253" s="5">
        <v>8.9</v>
      </c>
      <c r="AB253" s="539">
        <v>101473</v>
      </c>
      <c r="AG253" s="280"/>
    </row>
    <row r="254" spans="25:33" x14ac:dyDescent="0.25">
      <c r="Y254" s="5" t="s">
        <v>1434</v>
      </c>
      <c r="Z254" s="5" t="s">
        <v>1401</v>
      </c>
      <c r="AA254" s="5">
        <v>6.9</v>
      </c>
      <c r="AB254" s="539">
        <v>101146</v>
      </c>
      <c r="AG254" s="280"/>
    </row>
    <row r="255" spans="25:33" x14ac:dyDescent="0.25">
      <c r="Y255" s="5" t="s">
        <v>1435</v>
      </c>
      <c r="Z255" s="5" t="s">
        <v>1401</v>
      </c>
      <c r="AA255" s="5">
        <v>5.0999999999999996</v>
      </c>
      <c r="AB255" s="539">
        <v>100078</v>
      </c>
      <c r="AG255" s="280"/>
    </row>
    <row r="256" spans="25:33" x14ac:dyDescent="0.25">
      <c r="Y256" s="5" t="s">
        <v>1436</v>
      </c>
      <c r="Z256" s="5" t="s">
        <v>1401</v>
      </c>
      <c r="AA256" s="5">
        <v>3.2</v>
      </c>
      <c r="AB256" s="539">
        <v>97443</v>
      </c>
      <c r="AG256" s="280"/>
    </row>
    <row r="257" spans="25:33" x14ac:dyDescent="0.25">
      <c r="Y257" s="5" t="s">
        <v>1437</v>
      </c>
      <c r="Z257" s="5" t="s">
        <v>1401</v>
      </c>
      <c r="AA257" s="5">
        <v>2.7</v>
      </c>
      <c r="AB257" s="539">
        <v>96250</v>
      </c>
      <c r="AG257" s="280"/>
    </row>
    <row r="258" spans="25:33" x14ac:dyDescent="0.25">
      <c r="Y258" s="5" t="s">
        <v>1438</v>
      </c>
      <c r="Z258" s="5" t="s">
        <v>1401</v>
      </c>
      <c r="AA258" s="5">
        <v>8.6999999999999993</v>
      </c>
      <c r="AB258" s="539">
        <v>95449</v>
      </c>
      <c r="AG258" s="280"/>
    </row>
    <row r="259" spans="25:33" x14ac:dyDescent="0.25">
      <c r="Y259" s="5" t="s">
        <v>1439</v>
      </c>
      <c r="Z259" s="5" t="s">
        <v>1401</v>
      </c>
      <c r="AA259" s="5">
        <v>18.5</v>
      </c>
      <c r="AB259" s="539">
        <v>94470</v>
      </c>
      <c r="AG259" s="280"/>
    </row>
    <row r="260" spans="25:33" x14ac:dyDescent="0.25">
      <c r="Y260" s="5" t="s">
        <v>1440</v>
      </c>
      <c r="Z260" s="5" t="s">
        <v>1401</v>
      </c>
      <c r="AA260" s="5">
        <v>8.3000000000000007</v>
      </c>
      <c r="AB260" s="539">
        <v>92442</v>
      </c>
      <c r="AG260" s="280"/>
    </row>
    <row r="261" spans="25:33" x14ac:dyDescent="0.25">
      <c r="Y261" s="5" t="s">
        <v>1441</v>
      </c>
      <c r="Z261" s="5" t="s">
        <v>1401</v>
      </c>
      <c r="AA261" s="5">
        <v>4.7</v>
      </c>
      <c r="AB261" s="539">
        <v>92300</v>
      </c>
      <c r="AG261" s="280"/>
    </row>
    <row r="262" spans="25:33" x14ac:dyDescent="0.25">
      <c r="Y262" s="5" t="s">
        <v>1442</v>
      </c>
      <c r="Z262" s="5" t="s">
        <v>1401</v>
      </c>
      <c r="AA262" s="5">
        <v>3.4</v>
      </c>
      <c r="AB262" s="539">
        <v>90677</v>
      </c>
      <c r="AG262" s="280"/>
    </row>
    <row r="263" spans="25:33" x14ac:dyDescent="0.25">
      <c r="Y263" s="5" t="s">
        <v>1443</v>
      </c>
      <c r="Z263" s="5" t="s">
        <v>1401</v>
      </c>
      <c r="AA263" s="5">
        <v>5.8</v>
      </c>
      <c r="AB263" s="539">
        <v>86135</v>
      </c>
      <c r="AG263" s="280"/>
    </row>
    <row r="264" spans="25:33" x14ac:dyDescent="0.25">
      <c r="Y264" s="5" t="s">
        <v>1444</v>
      </c>
      <c r="Z264" s="5" t="s">
        <v>1401</v>
      </c>
      <c r="AA264" s="5">
        <v>10.9</v>
      </c>
      <c r="AB264" s="539">
        <v>85666</v>
      </c>
      <c r="AG264" s="280"/>
    </row>
    <row r="265" spans="25:33" x14ac:dyDescent="0.25">
      <c r="Y265" s="5" t="s">
        <v>1445</v>
      </c>
      <c r="Z265" s="5" t="s">
        <v>1401</v>
      </c>
      <c r="AA265" s="5">
        <v>9.3000000000000007</v>
      </c>
      <c r="AB265" s="539">
        <v>84223</v>
      </c>
      <c r="AG265" s="280"/>
    </row>
    <row r="266" spans="25:33" x14ac:dyDescent="0.25">
      <c r="Y266" s="5" t="s">
        <v>1446</v>
      </c>
      <c r="Z266" s="5" t="s">
        <v>1401</v>
      </c>
      <c r="AA266" s="5">
        <v>3.2</v>
      </c>
      <c r="AB266" s="539">
        <v>84063</v>
      </c>
      <c r="AG266" s="280"/>
    </row>
    <row r="267" spans="25:33" x14ac:dyDescent="0.25">
      <c r="Y267" s="5" t="s">
        <v>1447</v>
      </c>
      <c r="Z267" s="5" t="s">
        <v>1401</v>
      </c>
      <c r="AA267" s="5">
        <v>4</v>
      </c>
      <c r="AB267" s="539">
        <v>83861</v>
      </c>
      <c r="AG267" s="280"/>
    </row>
    <row r="268" spans="25:33" x14ac:dyDescent="0.25">
      <c r="Y268" s="5" t="s">
        <v>1448</v>
      </c>
      <c r="Z268" s="5" t="s">
        <v>1401</v>
      </c>
      <c r="AA268" s="5">
        <v>2.9</v>
      </c>
      <c r="AB268" s="539">
        <v>83594</v>
      </c>
      <c r="AG268" s="280"/>
    </row>
    <row r="269" spans="25:33" x14ac:dyDescent="0.25">
      <c r="Y269" s="5" t="s">
        <v>1449</v>
      </c>
      <c r="Z269" s="5" t="s">
        <v>1401</v>
      </c>
      <c r="AA269" s="5">
        <v>19.600000000000001</v>
      </c>
      <c r="AB269" s="539">
        <v>83567</v>
      </c>
      <c r="AG269" s="280"/>
    </row>
    <row r="270" spans="25:33" x14ac:dyDescent="0.25">
      <c r="Y270" s="5" t="s">
        <v>1450</v>
      </c>
      <c r="Z270" s="5" t="s">
        <v>1401</v>
      </c>
      <c r="AA270" s="5">
        <v>6.1</v>
      </c>
      <c r="AB270" s="539">
        <v>80250</v>
      </c>
      <c r="AG270" s="280"/>
    </row>
    <row r="271" spans="25:33" x14ac:dyDescent="0.25">
      <c r="Y271" s="5" t="s">
        <v>1451</v>
      </c>
      <c r="Z271" s="5" t="s">
        <v>1401</v>
      </c>
      <c r="AA271" s="5">
        <v>0</v>
      </c>
      <c r="AB271" s="539">
        <v>79726</v>
      </c>
      <c r="AG271" s="280"/>
    </row>
    <row r="272" spans="25:33" x14ac:dyDescent="0.25">
      <c r="Y272" s="5" t="s">
        <v>1452</v>
      </c>
      <c r="Z272" s="5" t="s">
        <v>1401</v>
      </c>
      <c r="AA272" s="5">
        <v>4.3</v>
      </c>
      <c r="AB272" s="539">
        <v>79063</v>
      </c>
      <c r="AG272" s="280"/>
    </row>
    <row r="273" spans="25:33" x14ac:dyDescent="0.25">
      <c r="Y273" s="5" t="s">
        <v>1453</v>
      </c>
      <c r="Z273" s="5" t="s">
        <v>1401</v>
      </c>
      <c r="AA273" s="5">
        <v>13.7</v>
      </c>
      <c r="AB273" s="539">
        <v>78618</v>
      </c>
      <c r="AG273" s="280"/>
    </row>
    <row r="274" spans="25:33" x14ac:dyDescent="0.25">
      <c r="Y274" s="5" t="s">
        <v>1454</v>
      </c>
      <c r="Z274" s="5" t="s">
        <v>1401</v>
      </c>
      <c r="AA274" s="5">
        <v>4.0999999999999996</v>
      </c>
      <c r="AB274" s="539">
        <v>77083</v>
      </c>
      <c r="AG274" s="280"/>
    </row>
    <row r="275" spans="25:33" x14ac:dyDescent="0.25">
      <c r="Y275" s="5" t="s">
        <v>1455</v>
      </c>
      <c r="Z275" s="5" t="s">
        <v>1401</v>
      </c>
      <c r="AA275" s="5">
        <v>22.7</v>
      </c>
      <c r="AB275" s="539">
        <v>76647</v>
      </c>
      <c r="AG275" s="280"/>
    </row>
    <row r="276" spans="25:33" x14ac:dyDescent="0.25">
      <c r="Y276" s="5" t="s">
        <v>1456</v>
      </c>
      <c r="Z276" s="5" t="s">
        <v>1401</v>
      </c>
      <c r="AA276" s="5">
        <v>10.3</v>
      </c>
      <c r="AB276" s="539">
        <v>75962</v>
      </c>
      <c r="AG276" s="280"/>
    </row>
    <row r="277" spans="25:33" x14ac:dyDescent="0.25">
      <c r="Y277" s="5" t="s">
        <v>1457</v>
      </c>
      <c r="Z277" s="5" t="s">
        <v>1401</v>
      </c>
      <c r="AA277" s="5">
        <v>4.0999999999999996</v>
      </c>
      <c r="AB277" s="539">
        <v>75873</v>
      </c>
      <c r="AG277" s="280"/>
    </row>
    <row r="278" spans="25:33" x14ac:dyDescent="0.25">
      <c r="Y278" s="5" t="s">
        <v>1458</v>
      </c>
      <c r="Z278" s="5" t="s">
        <v>1401</v>
      </c>
      <c r="AA278" s="5">
        <v>13.4</v>
      </c>
      <c r="AB278" s="539">
        <v>74200</v>
      </c>
      <c r="AG278" s="280"/>
    </row>
    <row r="279" spans="25:33" x14ac:dyDescent="0.25">
      <c r="Y279" s="5" t="s">
        <v>1459</v>
      </c>
      <c r="Z279" s="5" t="s">
        <v>1401</v>
      </c>
      <c r="AA279" s="5">
        <v>0</v>
      </c>
      <c r="AB279" s="539">
        <v>72879</v>
      </c>
      <c r="AG279" s="280"/>
    </row>
    <row r="280" spans="25:33" x14ac:dyDescent="0.25">
      <c r="Y280" s="5" t="s">
        <v>1460</v>
      </c>
      <c r="Z280" s="5" t="s">
        <v>1401</v>
      </c>
      <c r="AA280" s="5">
        <v>10.6</v>
      </c>
      <c r="AB280" s="539">
        <v>72364</v>
      </c>
      <c r="AG280" s="280"/>
    </row>
    <row r="281" spans="25:33" x14ac:dyDescent="0.25">
      <c r="Y281" s="5" t="s">
        <v>1461</v>
      </c>
      <c r="Z281" s="5" t="s">
        <v>1401</v>
      </c>
      <c r="AA281" s="5">
        <v>17.2</v>
      </c>
      <c r="AB281" s="539">
        <v>70833</v>
      </c>
      <c r="AG281" s="280"/>
    </row>
    <row r="282" spans="25:33" x14ac:dyDescent="0.25">
      <c r="Y282" s="5" t="s">
        <v>1462</v>
      </c>
      <c r="Z282" s="5" t="s">
        <v>1401</v>
      </c>
      <c r="AA282" s="5">
        <v>27.7</v>
      </c>
      <c r="AB282" s="539">
        <v>69753</v>
      </c>
      <c r="AG282" s="280"/>
    </row>
    <row r="283" spans="25:33" x14ac:dyDescent="0.25">
      <c r="Y283" s="5" t="s">
        <v>1463</v>
      </c>
      <c r="Z283" s="5" t="s">
        <v>1401</v>
      </c>
      <c r="AA283" s="5">
        <v>6.6</v>
      </c>
      <c r="AB283" s="539">
        <v>69301</v>
      </c>
      <c r="AG283" s="280"/>
    </row>
    <row r="284" spans="25:33" x14ac:dyDescent="0.25">
      <c r="Y284" s="5" t="s">
        <v>1464</v>
      </c>
      <c r="Z284" s="5" t="s">
        <v>1401</v>
      </c>
      <c r="AA284" s="5">
        <v>9.3000000000000007</v>
      </c>
      <c r="AB284" s="539">
        <v>68629</v>
      </c>
      <c r="AG284" s="280"/>
    </row>
    <row r="285" spans="25:33" x14ac:dyDescent="0.25">
      <c r="Y285" s="5" t="s">
        <v>1465</v>
      </c>
      <c r="Z285" s="5" t="s">
        <v>1401</v>
      </c>
      <c r="AA285" s="5">
        <v>8.6999999999999993</v>
      </c>
      <c r="AB285" s="539">
        <v>66094</v>
      </c>
      <c r="AG285" s="280"/>
    </row>
    <row r="286" spans="25:33" x14ac:dyDescent="0.25">
      <c r="Y286" s="5" t="s">
        <v>1466</v>
      </c>
      <c r="Z286" s="5" t="s">
        <v>1401</v>
      </c>
      <c r="AA286" s="5">
        <v>3.6</v>
      </c>
      <c r="AB286" s="539">
        <v>65974</v>
      </c>
      <c r="AG286" s="280"/>
    </row>
    <row r="287" spans="25:33" x14ac:dyDescent="0.25">
      <c r="Y287" s="5" t="s">
        <v>1467</v>
      </c>
      <c r="Z287" s="5" t="s">
        <v>1401</v>
      </c>
      <c r="AA287" s="5">
        <v>8.3000000000000007</v>
      </c>
      <c r="AB287" s="539">
        <v>65625</v>
      </c>
      <c r="AG287" s="280"/>
    </row>
    <row r="288" spans="25:33" x14ac:dyDescent="0.25">
      <c r="Y288" s="5" t="s">
        <v>1468</v>
      </c>
      <c r="Z288" s="5" t="s">
        <v>1401</v>
      </c>
      <c r="AA288" s="5">
        <v>10.1</v>
      </c>
      <c r="AB288" s="539">
        <v>63482</v>
      </c>
      <c r="AG288" s="280"/>
    </row>
    <row r="289" spans="25:33" x14ac:dyDescent="0.25">
      <c r="Y289" s="5" t="s">
        <v>1469</v>
      </c>
      <c r="Z289" s="5" t="s">
        <v>1401</v>
      </c>
      <c r="AA289" s="5">
        <v>14.3</v>
      </c>
      <c r="AB289" s="539">
        <v>62610</v>
      </c>
      <c r="AG289" s="280"/>
    </row>
    <row r="290" spans="25:33" x14ac:dyDescent="0.25">
      <c r="Y290" s="5" t="s">
        <v>1470</v>
      </c>
      <c r="Z290" s="5" t="s">
        <v>1401</v>
      </c>
      <c r="AA290" s="5">
        <v>10.5</v>
      </c>
      <c r="AB290" s="539">
        <v>62194</v>
      </c>
      <c r="AG290" s="280"/>
    </row>
    <row r="291" spans="25:33" x14ac:dyDescent="0.25">
      <c r="Y291" s="5" t="s">
        <v>1471</v>
      </c>
      <c r="Z291" s="5" t="s">
        <v>1401</v>
      </c>
      <c r="AA291" s="5">
        <v>19.8</v>
      </c>
      <c r="AB291" s="539">
        <v>61250</v>
      </c>
      <c r="AG291" s="280"/>
    </row>
    <row r="292" spans="25:33" x14ac:dyDescent="0.25">
      <c r="Y292" s="5" t="s">
        <v>1472</v>
      </c>
      <c r="Z292" s="5" t="s">
        <v>1401</v>
      </c>
      <c r="AA292" s="5">
        <v>18.7</v>
      </c>
      <c r="AB292" s="539">
        <v>59926</v>
      </c>
      <c r="AG292" s="280"/>
    </row>
    <row r="293" spans="25:33" x14ac:dyDescent="0.25">
      <c r="Y293" s="5" t="s">
        <v>1473</v>
      </c>
      <c r="Z293" s="5" t="s">
        <v>1401</v>
      </c>
      <c r="AA293" s="5">
        <v>3.1</v>
      </c>
      <c r="AB293" s="539">
        <v>59670</v>
      </c>
      <c r="AG293" s="280"/>
    </row>
    <row r="294" spans="25:33" x14ac:dyDescent="0.25">
      <c r="Y294" s="5" t="s">
        <v>1474</v>
      </c>
      <c r="Z294" s="5" t="s">
        <v>1401</v>
      </c>
      <c r="AA294" s="5">
        <v>19.5</v>
      </c>
      <c r="AB294" s="539">
        <v>59047</v>
      </c>
      <c r="AG294" s="280"/>
    </row>
    <row r="295" spans="25:33" x14ac:dyDescent="0.25">
      <c r="Y295" s="5" t="s">
        <v>1475</v>
      </c>
      <c r="Z295" s="5" t="s">
        <v>1401</v>
      </c>
      <c r="AA295" s="5">
        <v>8.1999999999999993</v>
      </c>
      <c r="AB295" s="539">
        <v>58818</v>
      </c>
      <c r="AG295" s="280"/>
    </row>
    <row r="296" spans="25:33" x14ac:dyDescent="0.25">
      <c r="Y296" s="5" t="s">
        <v>1476</v>
      </c>
      <c r="Z296" s="5" t="s">
        <v>1401</v>
      </c>
      <c r="AA296" s="5">
        <v>15.4</v>
      </c>
      <c r="AB296" s="539">
        <v>58529</v>
      </c>
      <c r="AG296" s="280"/>
    </row>
    <row r="297" spans="25:33" x14ac:dyDescent="0.25">
      <c r="Y297" s="5" t="s">
        <v>1477</v>
      </c>
      <c r="Z297" s="5" t="s">
        <v>1401</v>
      </c>
      <c r="AA297" s="5">
        <v>6.3</v>
      </c>
      <c r="AB297" s="539">
        <v>57689</v>
      </c>
      <c r="AG297" s="280"/>
    </row>
    <row r="298" spans="25:33" x14ac:dyDescent="0.25">
      <c r="Y298" s="5" t="s">
        <v>1478</v>
      </c>
      <c r="Z298" s="5" t="s">
        <v>1401</v>
      </c>
      <c r="AA298" s="5">
        <v>21.8</v>
      </c>
      <c r="AB298" s="539">
        <v>56800</v>
      </c>
      <c r="AG298" s="280"/>
    </row>
    <row r="299" spans="25:33" x14ac:dyDescent="0.25">
      <c r="Y299" s="5" t="s">
        <v>1479</v>
      </c>
      <c r="Z299" s="5" t="s">
        <v>1401</v>
      </c>
      <c r="AA299" s="5">
        <v>22</v>
      </c>
      <c r="AB299" s="539">
        <v>55125</v>
      </c>
      <c r="AG299" s="280"/>
    </row>
    <row r="300" spans="25:33" x14ac:dyDescent="0.25">
      <c r="Y300" s="5" t="s">
        <v>1480</v>
      </c>
      <c r="Z300" s="5" t="s">
        <v>1401</v>
      </c>
      <c r="AA300" s="5">
        <v>17.100000000000001</v>
      </c>
      <c r="AB300" s="539">
        <v>53365</v>
      </c>
      <c r="AG300" s="280"/>
    </row>
    <row r="301" spans="25:33" x14ac:dyDescent="0.25">
      <c r="Y301" s="5" t="s">
        <v>1481</v>
      </c>
      <c r="Z301" s="5" t="s">
        <v>1401</v>
      </c>
      <c r="AA301" s="5">
        <v>19.8</v>
      </c>
      <c r="AB301" s="539">
        <v>53354</v>
      </c>
      <c r="AG301" s="280"/>
    </row>
    <row r="302" spans="25:33" x14ac:dyDescent="0.25">
      <c r="Y302" s="5" t="s">
        <v>1482</v>
      </c>
      <c r="Z302" s="5" t="s">
        <v>1401</v>
      </c>
      <c r="AA302" s="5">
        <v>26</v>
      </c>
      <c r="AB302" s="539">
        <v>50262</v>
      </c>
      <c r="AG302" s="280"/>
    </row>
    <row r="303" spans="25:33" x14ac:dyDescent="0.25">
      <c r="Y303" s="5" t="s">
        <v>1483</v>
      </c>
      <c r="Z303" s="5" t="s">
        <v>1401</v>
      </c>
      <c r="AA303" s="5">
        <v>9.9</v>
      </c>
      <c r="AB303" s="539">
        <v>49726</v>
      </c>
      <c r="AG303" s="280"/>
    </row>
    <row r="304" spans="25:33" x14ac:dyDescent="0.25">
      <c r="Y304" s="5" t="s">
        <v>1484</v>
      </c>
      <c r="Z304" s="5" t="s">
        <v>1401</v>
      </c>
      <c r="AA304" s="5">
        <v>17.5</v>
      </c>
      <c r="AB304" s="539">
        <v>48095</v>
      </c>
      <c r="AG304" s="280"/>
    </row>
    <row r="305" spans="25:33" x14ac:dyDescent="0.25">
      <c r="Y305" s="5" t="s">
        <v>1485</v>
      </c>
      <c r="Z305" s="5" t="s">
        <v>1401</v>
      </c>
      <c r="AA305" s="5">
        <v>11.7</v>
      </c>
      <c r="AB305" s="539">
        <v>48061</v>
      </c>
      <c r="AG305" s="280"/>
    </row>
    <row r="306" spans="25:33" x14ac:dyDescent="0.25">
      <c r="Y306" s="5" t="s">
        <v>1486</v>
      </c>
      <c r="Z306" s="5" t="s">
        <v>1401</v>
      </c>
      <c r="AA306" s="5">
        <v>17.600000000000001</v>
      </c>
      <c r="AB306" s="539">
        <v>44817</v>
      </c>
      <c r="AG306" s="280"/>
    </row>
    <row r="307" spans="25:33" x14ac:dyDescent="0.25">
      <c r="Y307" s="5" t="s">
        <v>1487</v>
      </c>
      <c r="Z307" s="5" t="s">
        <v>1401</v>
      </c>
      <c r="AA307" s="5">
        <v>18.7</v>
      </c>
      <c r="AB307" s="539">
        <v>44750</v>
      </c>
      <c r="AG307" s="280"/>
    </row>
    <row r="308" spans="25:33" x14ac:dyDescent="0.25">
      <c r="Y308" s="5" t="s">
        <v>1488</v>
      </c>
      <c r="Z308" s="5" t="s">
        <v>1401</v>
      </c>
      <c r="AA308" s="5">
        <v>17.600000000000001</v>
      </c>
      <c r="AB308" s="539">
        <v>44250</v>
      </c>
      <c r="AG308" s="280"/>
    </row>
    <row r="309" spans="25:33" x14ac:dyDescent="0.25">
      <c r="Y309" s="5" t="s">
        <v>1489</v>
      </c>
      <c r="Z309" s="5" t="s">
        <v>1401</v>
      </c>
      <c r="AA309" s="5">
        <v>31.3</v>
      </c>
      <c r="AB309" s="539">
        <v>43954</v>
      </c>
      <c r="AG309" s="280"/>
    </row>
    <row r="310" spans="25:33" x14ac:dyDescent="0.25">
      <c r="Y310" s="5" t="s">
        <v>1490</v>
      </c>
      <c r="Z310" s="5" t="s">
        <v>1401</v>
      </c>
      <c r="AA310" s="5">
        <v>28.2</v>
      </c>
      <c r="AB310" s="539">
        <v>43702</v>
      </c>
      <c r="AG310" s="280"/>
    </row>
    <row r="311" spans="25:33" x14ac:dyDescent="0.25">
      <c r="Y311" s="5" t="s">
        <v>1491</v>
      </c>
      <c r="Z311" s="5" t="s">
        <v>1401</v>
      </c>
      <c r="AA311" s="5">
        <v>20.3</v>
      </c>
      <c r="AB311" s="539">
        <v>43048</v>
      </c>
      <c r="AG311" s="280"/>
    </row>
    <row r="312" spans="25:33" x14ac:dyDescent="0.25">
      <c r="Y312" s="5" t="s">
        <v>1492</v>
      </c>
      <c r="Z312" s="5" t="s">
        <v>1401</v>
      </c>
      <c r="AA312" s="5">
        <v>27.7</v>
      </c>
      <c r="AB312" s="539">
        <v>42917</v>
      </c>
      <c r="AG312" s="280"/>
    </row>
    <row r="313" spans="25:33" x14ac:dyDescent="0.25">
      <c r="Y313" s="5" t="s">
        <v>1493</v>
      </c>
      <c r="Z313" s="5" t="s">
        <v>1401</v>
      </c>
      <c r="AA313" s="5">
        <v>26.8</v>
      </c>
      <c r="AB313" s="539">
        <v>40833</v>
      </c>
      <c r="AG313" s="280"/>
    </row>
    <row r="314" spans="25:33" x14ac:dyDescent="0.25">
      <c r="Y314" s="5" t="s">
        <v>1494</v>
      </c>
      <c r="Z314" s="5" t="s">
        <v>1401</v>
      </c>
      <c r="AA314" s="5">
        <v>18.399999999999999</v>
      </c>
      <c r="AB314" s="539">
        <v>40280</v>
      </c>
      <c r="AG314" s="280"/>
    </row>
    <row r="315" spans="25:33" x14ac:dyDescent="0.25">
      <c r="Y315" s="5" t="s">
        <v>1495</v>
      </c>
      <c r="Z315" s="5" t="s">
        <v>1401</v>
      </c>
      <c r="AA315" s="5">
        <v>17.7</v>
      </c>
      <c r="AB315" s="539">
        <v>39941</v>
      </c>
      <c r="AG315" s="280"/>
    </row>
    <row r="316" spans="25:33" x14ac:dyDescent="0.25">
      <c r="Y316" s="5" t="s">
        <v>1496</v>
      </c>
      <c r="Z316" s="5" t="s">
        <v>1401</v>
      </c>
      <c r="AA316" s="5">
        <v>31.5</v>
      </c>
      <c r="AB316" s="539">
        <v>39740</v>
      </c>
      <c r="AG316" s="280"/>
    </row>
    <row r="317" spans="25:33" x14ac:dyDescent="0.25">
      <c r="Y317" s="5" t="s">
        <v>1497</v>
      </c>
      <c r="Z317" s="5" t="s">
        <v>1401</v>
      </c>
      <c r="AA317" s="5">
        <v>19.100000000000001</v>
      </c>
      <c r="AB317" s="539">
        <v>36677</v>
      </c>
      <c r="AG317" s="280"/>
    </row>
    <row r="318" spans="25:33" x14ac:dyDescent="0.25">
      <c r="Y318" s="5" t="s">
        <v>1498</v>
      </c>
      <c r="Z318" s="5" t="s">
        <v>1401</v>
      </c>
      <c r="AA318" s="5">
        <v>34.700000000000003</v>
      </c>
      <c r="AB318" s="539">
        <v>33684</v>
      </c>
      <c r="AG318" s="280"/>
    </row>
    <row r="319" spans="25:33" x14ac:dyDescent="0.25">
      <c r="Y319" s="5" t="s">
        <v>1499</v>
      </c>
      <c r="Z319" s="5" t="s">
        <v>1401</v>
      </c>
      <c r="AA319" s="5">
        <v>31.1</v>
      </c>
      <c r="AB319" s="539">
        <v>32218</v>
      </c>
      <c r="AG319" s="280"/>
    </row>
    <row r="320" spans="25:33" x14ac:dyDescent="0.25">
      <c r="Y320" s="5" t="s">
        <v>1500</v>
      </c>
      <c r="Z320" s="5" t="s">
        <v>1401</v>
      </c>
      <c r="AA320" s="5">
        <v>22.8</v>
      </c>
      <c r="AB320" s="539">
        <v>31389</v>
      </c>
      <c r="AG320" s="280"/>
    </row>
    <row r="321" spans="25:33" x14ac:dyDescent="0.25">
      <c r="Y321" s="5" t="s">
        <v>1501</v>
      </c>
      <c r="Z321" s="5" t="s">
        <v>1401</v>
      </c>
      <c r="AA321" s="5">
        <v>4.8</v>
      </c>
      <c r="AB321" s="539">
        <v>30849</v>
      </c>
      <c r="AG321" s="280"/>
    </row>
    <row r="322" spans="25:33" x14ac:dyDescent="0.25">
      <c r="Y322" s="5" t="s">
        <v>1502</v>
      </c>
      <c r="Z322" s="5" t="s">
        <v>1401</v>
      </c>
      <c r="AA322" s="5">
        <v>48.2</v>
      </c>
      <c r="AB322" s="539">
        <v>24952</v>
      </c>
      <c r="AG322" s="280"/>
    </row>
    <row r="323" spans="25:33" x14ac:dyDescent="0.25">
      <c r="Y323" s="5" t="s">
        <v>1503</v>
      </c>
      <c r="Z323" s="5" t="s">
        <v>1401</v>
      </c>
      <c r="AA323" s="5">
        <v>45.4</v>
      </c>
      <c r="AB323" s="539">
        <v>20872</v>
      </c>
      <c r="AG323" s="280"/>
    </row>
    <row r="324" spans="25:33" x14ac:dyDescent="0.25">
      <c r="Y324" s="5" t="s">
        <v>1504</v>
      </c>
      <c r="Z324" s="5" t="s">
        <v>1505</v>
      </c>
      <c r="AA324" s="5">
        <v>37.4</v>
      </c>
      <c r="AB324" s="539" t="s">
        <v>1086</v>
      </c>
      <c r="AG324" s="280"/>
    </row>
    <row r="325" spans="25:33" x14ac:dyDescent="0.25">
      <c r="Y325" s="5" t="s">
        <v>1506</v>
      </c>
      <c r="Z325" s="5" t="s">
        <v>1505</v>
      </c>
      <c r="AA325" s="5">
        <v>45</v>
      </c>
      <c r="AB325" s="539" t="s">
        <v>1086</v>
      </c>
      <c r="AG325" s="280"/>
    </row>
    <row r="326" spans="25:33" x14ac:dyDescent="0.25">
      <c r="Y326" s="5" t="s">
        <v>1507</v>
      </c>
      <c r="Z326" s="5" t="s">
        <v>1505</v>
      </c>
      <c r="AA326" s="5" t="s">
        <v>1086</v>
      </c>
      <c r="AB326" s="539" t="s">
        <v>1086</v>
      </c>
      <c r="AG326" s="280"/>
    </row>
    <row r="327" spans="25:33" x14ac:dyDescent="0.25">
      <c r="Y327" s="5" t="s">
        <v>1508</v>
      </c>
      <c r="Z327" s="5" t="s">
        <v>1505</v>
      </c>
      <c r="AA327" s="5" t="s">
        <v>1086</v>
      </c>
      <c r="AB327" s="539" t="s">
        <v>1086</v>
      </c>
      <c r="AG327" s="280"/>
    </row>
    <row r="328" spans="25:33" x14ac:dyDescent="0.25">
      <c r="Y328" s="5" t="s">
        <v>1509</v>
      </c>
      <c r="Z328" s="5" t="s">
        <v>1505</v>
      </c>
      <c r="AA328" s="5" t="s">
        <v>1086</v>
      </c>
      <c r="AB328" s="539" t="s">
        <v>1086</v>
      </c>
      <c r="AG328" s="280"/>
    </row>
    <row r="329" spans="25:33" x14ac:dyDescent="0.25">
      <c r="Y329" s="5" t="s">
        <v>1510</v>
      </c>
      <c r="Z329" s="5" t="s">
        <v>1505</v>
      </c>
      <c r="AA329" s="5">
        <v>8.5</v>
      </c>
      <c r="AB329" s="539" t="s">
        <v>1086</v>
      </c>
      <c r="AG329" s="280"/>
    </row>
    <row r="330" spans="25:33" x14ac:dyDescent="0.25">
      <c r="Y330" s="5" t="s">
        <v>1511</v>
      </c>
      <c r="Z330" s="5" t="s">
        <v>1505</v>
      </c>
      <c r="AA330" s="5">
        <v>23</v>
      </c>
      <c r="AB330" s="539" t="s">
        <v>1086</v>
      </c>
      <c r="AG330" s="280"/>
    </row>
    <row r="331" spans="25:33" x14ac:dyDescent="0.25">
      <c r="Y331" s="5" t="s">
        <v>1512</v>
      </c>
      <c r="Z331" s="5" t="s">
        <v>1505</v>
      </c>
      <c r="AA331" s="5">
        <v>51.8</v>
      </c>
      <c r="AB331" s="539" t="s">
        <v>1086</v>
      </c>
      <c r="AG331" s="280"/>
    </row>
    <row r="332" spans="25:33" x14ac:dyDescent="0.25">
      <c r="Y332" s="5" t="s">
        <v>1513</v>
      </c>
      <c r="Z332" s="5" t="s">
        <v>1505</v>
      </c>
      <c r="AA332" s="5">
        <v>19.2</v>
      </c>
      <c r="AB332" s="539" t="s">
        <v>1086</v>
      </c>
      <c r="AG332" s="280"/>
    </row>
    <row r="333" spans="25:33" x14ac:dyDescent="0.25">
      <c r="Y333" s="5" t="s">
        <v>1514</v>
      </c>
      <c r="Z333" s="5" t="s">
        <v>1505</v>
      </c>
      <c r="AA333" s="5">
        <v>20</v>
      </c>
      <c r="AB333" s="539" t="s">
        <v>1086</v>
      </c>
      <c r="AG333" s="280"/>
    </row>
    <row r="334" spans="25:33" x14ac:dyDescent="0.25">
      <c r="Y334" s="5" t="s">
        <v>1515</v>
      </c>
      <c r="Z334" s="5" t="s">
        <v>1505</v>
      </c>
      <c r="AA334" s="5" t="s">
        <v>1086</v>
      </c>
      <c r="AB334" s="539" t="s">
        <v>1086</v>
      </c>
      <c r="AG334" s="280"/>
    </row>
    <row r="335" spans="25:33" x14ac:dyDescent="0.25">
      <c r="Y335" s="5" t="s">
        <v>1516</v>
      </c>
      <c r="Z335" s="5" t="s">
        <v>1505</v>
      </c>
      <c r="AA335" s="5" t="s">
        <v>1086</v>
      </c>
      <c r="AB335" s="539" t="s">
        <v>1086</v>
      </c>
      <c r="AG335" s="280"/>
    </row>
    <row r="336" spans="25:33" x14ac:dyDescent="0.25">
      <c r="Y336" s="5" t="s">
        <v>1517</v>
      </c>
      <c r="Z336" s="5" t="s">
        <v>1505</v>
      </c>
      <c r="AA336" s="5" t="s">
        <v>1086</v>
      </c>
      <c r="AB336" s="539" t="s">
        <v>1086</v>
      </c>
      <c r="AG336" s="280"/>
    </row>
    <row r="337" spans="25:33" x14ac:dyDescent="0.25">
      <c r="Y337" s="5" t="s">
        <v>1518</v>
      </c>
      <c r="Z337" s="5" t="s">
        <v>1505</v>
      </c>
      <c r="AA337" s="5">
        <v>2</v>
      </c>
      <c r="AB337" s="539">
        <v>250000</v>
      </c>
      <c r="AG337" s="280"/>
    </row>
    <row r="338" spans="25:33" x14ac:dyDescent="0.25">
      <c r="Y338" s="5" t="s">
        <v>1519</v>
      </c>
      <c r="Z338" s="5" t="s">
        <v>1505</v>
      </c>
      <c r="AA338" s="5">
        <v>0.7</v>
      </c>
      <c r="AB338" s="539">
        <v>250000</v>
      </c>
      <c r="AG338" s="280"/>
    </row>
    <row r="339" spans="25:33" x14ac:dyDescent="0.25">
      <c r="Y339" s="5" t="s">
        <v>1520</v>
      </c>
      <c r="Z339" s="5" t="s">
        <v>1505</v>
      </c>
      <c r="AA339" s="5">
        <v>2.2999999999999998</v>
      </c>
      <c r="AB339" s="539">
        <v>250000</v>
      </c>
      <c r="AG339" s="280"/>
    </row>
    <row r="340" spans="25:33" x14ac:dyDescent="0.25">
      <c r="Y340" s="5" t="s">
        <v>1521</v>
      </c>
      <c r="Z340" s="5" t="s">
        <v>1505</v>
      </c>
      <c r="AA340" s="5">
        <v>3.7</v>
      </c>
      <c r="AB340" s="539">
        <v>250000</v>
      </c>
      <c r="AG340" s="280"/>
    </row>
    <row r="341" spans="25:33" x14ac:dyDescent="0.25">
      <c r="Y341" s="5" t="s">
        <v>1522</v>
      </c>
      <c r="Z341" s="5" t="s">
        <v>1505</v>
      </c>
      <c r="AA341" s="5">
        <v>2.5</v>
      </c>
      <c r="AB341" s="539">
        <v>250000</v>
      </c>
      <c r="AG341" s="280"/>
    </row>
    <row r="342" spans="25:33" x14ac:dyDescent="0.25">
      <c r="Y342" s="5" t="s">
        <v>1523</v>
      </c>
      <c r="Z342" s="5" t="s">
        <v>1505</v>
      </c>
      <c r="AA342" s="5">
        <v>1.3</v>
      </c>
      <c r="AB342" s="539">
        <v>250000</v>
      </c>
      <c r="AG342" s="280"/>
    </row>
    <row r="343" spans="25:33" x14ac:dyDescent="0.25">
      <c r="Y343" s="5" t="s">
        <v>1524</v>
      </c>
      <c r="Z343" s="5" t="s">
        <v>1505</v>
      </c>
      <c r="AA343" s="5">
        <v>1.8</v>
      </c>
      <c r="AB343" s="539">
        <v>250000</v>
      </c>
      <c r="AG343" s="280"/>
    </row>
    <row r="344" spans="25:33" x14ac:dyDescent="0.25">
      <c r="Y344" s="5" t="s">
        <v>1525</v>
      </c>
      <c r="Z344" s="5" t="s">
        <v>1505</v>
      </c>
      <c r="AA344" s="5">
        <v>3.6</v>
      </c>
      <c r="AB344" s="539">
        <v>250000</v>
      </c>
      <c r="AG344" s="280"/>
    </row>
    <row r="345" spans="25:33" x14ac:dyDescent="0.25">
      <c r="Y345" s="5" t="s">
        <v>1526</v>
      </c>
      <c r="Z345" s="5" t="s">
        <v>1505</v>
      </c>
      <c r="AA345" s="5">
        <v>0</v>
      </c>
      <c r="AB345" s="539">
        <v>250000</v>
      </c>
      <c r="AG345" s="280"/>
    </row>
    <row r="346" spans="25:33" x14ac:dyDescent="0.25">
      <c r="Y346" s="5" t="s">
        <v>1527</v>
      </c>
      <c r="Z346" s="5" t="s">
        <v>1505</v>
      </c>
      <c r="AA346" s="5">
        <v>1.3</v>
      </c>
      <c r="AB346" s="539">
        <v>247917</v>
      </c>
      <c r="AG346" s="280"/>
    </row>
    <row r="347" spans="25:33" x14ac:dyDescent="0.25">
      <c r="Y347" s="5" t="s">
        <v>1528</v>
      </c>
      <c r="Z347" s="5" t="s">
        <v>1505</v>
      </c>
      <c r="AA347" s="5">
        <v>2.2000000000000002</v>
      </c>
      <c r="AB347" s="539">
        <v>245694</v>
      </c>
      <c r="AG347" s="280"/>
    </row>
    <row r="348" spans="25:33" x14ac:dyDescent="0.25">
      <c r="Y348" s="5" t="s">
        <v>1529</v>
      </c>
      <c r="Z348" s="5" t="s">
        <v>1505</v>
      </c>
      <c r="AA348" s="5">
        <v>12.1</v>
      </c>
      <c r="AB348" s="539">
        <v>239375</v>
      </c>
      <c r="AG348" s="280"/>
    </row>
    <row r="349" spans="25:33" x14ac:dyDescent="0.25">
      <c r="Y349" s="5" t="s">
        <v>1530</v>
      </c>
      <c r="Z349" s="5" t="s">
        <v>1505</v>
      </c>
      <c r="AA349" s="5">
        <v>2.6</v>
      </c>
      <c r="AB349" s="539">
        <v>238824</v>
      </c>
      <c r="AG349" s="280"/>
    </row>
    <row r="350" spans="25:33" x14ac:dyDescent="0.25">
      <c r="Y350" s="5" t="s">
        <v>1531</v>
      </c>
      <c r="Z350" s="5" t="s">
        <v>1505</v>
      </c>
      <c r="AA350" s="5">
        <v>1.6</v>
      </c>
      <c r="AB350" s="539">
        <v>227500</v>
      </c>
      <c r="AG350" s="280"/>
    </row>
    <row r="351" spans="25:33" x14ac:dyDescent="0.25">
      <c r="Y351" s="5" t="s">
        <v>1532</v>
      </c>
      <c r="Z351" s="5" t="s">
        <v>1505</v>
      </c>
      <c r="AA351" s="5">
        <v>2.1</v>
      </c>
      <c r="AB351" s="539">
        <v>218125</v>
      </c>
      <c r="AG351" s="280"/>
    </row>
    <row r="352" spans="25:33" x14ac:dyDescent="0.25">
      <c r="Y352" s="5" t="s">
        <v>1533</v>
      </c>
      <c r="Z352" s="5" t="s">
        <v>1505</v>
      </c>
      <c r="AA352" s="5">
        <v>2.2999999999999998</v>
      </c>
      <c r="AB352" s="539">
        <v>210768</v>
      </c>
      <c r="AG352" s="280"/>
    </row>
    <row r="353" spans="25:33" x14ac:dyDescent="0.25">
      <c r="Y353" s="5" t="s">
        <v>1534</v>
      </c>
      <c r="Z353" s="5" t="s">
        <v>1505</v>
      </c>
      <c r="AA353" s="5">
        <v>1.5</v>
      </c>
      <c r="AB353" s="539">
        <v>206250</v>
      </c>
      <c r="AG353" s="280"/>
    </row>
    <row r="354" spans="25:33" x14ac:dyDescent="0.25">
      <c r="Y354" s="5" t="s">
        <v>1535</v>
      </c>
      <c r="Z354" s="5" t="s">
        <v>1505</v>
      </c>
      <c r="AA354" s="5">
        <v>0.3</v>
      </c>
      <c r="AB354" s="539">
        <v>203470</v>
      </c>
      <c r="AG354" s="280"/>
    </row>
    <row r="355" spans="25:33" x14ac:dyDescent="0.25">
      <c r="Y355" s="5" t="s">
        <v>1536</v>
      </c>
      <c r="Z355" s="5" t="s">
        <v>1505</v>
      </c>
      <c r="AA355" s="5">
        <v>6.4</v>
      </c>
      <c r="AB355" s="539">
        <v>202969</v>
      </c>
      <c r="AG355" s="280"/>
    </row>
    <row r="356" spans="25:33" x14ac:dyDescent="0.25">
      <c r="Y356" s="5" t="s">
        <v>1537</v>
      </c>
      <c r="Z356" s="5" t="s">
        <v>1505</v>
      </c>
      <c r="AA356" s="5">
        <v>0.7</v>
      </c>
      <c r="AB356" s="539">
        <v>202188</v>
      </c>
      <c r="AG356" s="280"/>
    </row>
    <row r="357" spans="25:33" x14ac:dyDescent="0.25">
      <c r="Y357" s="5" t="s">
        <v>1538</v>
      </c>
      <c r="Z357" s="5" t="s">
        <v>1505</v>
      </c>
      <c r="AA357" s="5">
        <v>2</v>
      </c>
      <c r="AB357" s="539">
        <v>196928</v>
      </c>
      <c r="AG357" s="280"/>
    </row>
    <row r="358" spans="25:33" x14ac:dyDescent="0.25">
      <c r="Y358" s="5" t="s">
        <v>1539</v>
      </c>
      <c r="Z358" s="5" t="s">
        <v>1505</v>
      </c>
      <c r="AA358" s="5">
        <v>3.6</v>
      </c>
      <c r="AB358" s="539">
        <v>196518</v>
      </c>
      <c r="AG358" s="280"/>
    </row>
    <row r="359" spans="25:33" x14ac:dyDescent="0.25">
      <c r="Y359" s="5" t="s">
        <v>1540</v>
      </c>
      <c r="Z359" s="5" t="s">
        <v>1505</v>
      </c>
      <c r="AA359" s="5">
        <v>5.5</v>
      </c>
      <c r="AB359" s="539">
        <v>186111</v>
      </c>
      <c r="AG359" s="280"/>
    </row>
    <row r="360" spans="25:33" x14ac:dyDescent="0.25">
      <c r="Y360" s="5" t="s">
        <v>1541</v>
      </c>
      <c r="Z360" s="5" t="s">
        <v>1505</v>
      </c>
      <c r="AA360" s="5">
        <v>5.9</v>
      </c>
      <c r="AB360" s="539">
        <v>178875</v>
      </c>
      <c r="AG360" s="280"/>
    </row>
    <row r="361" spans="25:33" x14ac:dyDescent="0.25">
      <c r="Y361" s="5" t="s">
        <v>1542</v>
      </c>
      <c r="Z361" s="5" t="s">
        <v>1505</v>
      </c>
      <c r="AA361" s="5">
        <v>1.4</v>
      </c>
      <c r="AB361" s="539">
        <v>178813</v>
      </c>
      <c r="AG361" s="280"/>
    </row>
    <row r="362" spans="25:33" x14ac:dyDescent="0.25">
      <c r="Y362" s="5" t="s">
        <v>1543</v>
      </c>
      <c r="Z362" s="5" t="s">
        <v>1505</v>
      </c>
      <c r="AA362" s="5">
        <v>1.7</v>
      </c>
      <c r="AB362" s="539">
        <v>176968</v>
      </c>
      <c r="AG362" s="280"/>
    </row>
    <row r="363" spans="25:33" x14ac:dyDescent="0.25">
      <c r="Y363" s="5" t="s">
        <v>1544</v>
      </c>
      <c r="Z363" s="5" t="s">
        <v>1505</v>
      </c>
      <c r="AA363" s="5">
        <v>10.5</v>
      </c>
      <c r="AB363" s="539">
        <v>174523</v>
      </c>
      <c r="AG363" s="280"/>
    </row>
    <row r="364" spans="25:33" x14ac:dyDescent="0.25">
      <c r="Y364" s="5" t="s">
        <v>1545</v>
      </c>
      <c r="Z364" s="5" t="s">
        <v>1505</v>
      </c>
      <c r="AA364" s="5">
        <v>9</v>
      </c>
      <c r="AB364" s="539">
        <v>172031</v>
      </c>
      <c r="AG364" s="280"/>
    </row>
    <row r="365" spans="25:33" x14ac:dyDescent="0.25">
      <c r="Y365" s="5" t="s">
        <v>1546</v>
      </c>
      <c r="Z365" s="5" t="s">
        <v>1505</v>
      </c>
      <c r="AA365" s="5">
        <v>1.1000000000000001</v>
      </c>
      <c r="AB365" s="539">
        <v>171048</v>
      </c>
      <c r="AG365" s="280"/>
    </row>
    <row r="366" spans="25:33" x14ac:dyDescent="0.25">
      <c r="Y366" s="5" t="s">
        <v>1547</v>
      </c>
      <c r="Z366" s="5" t="s">
        <v>1505</v>
      </c>
      <c r="AA366" s="5">
        <v>1.9</v>
      </c>
      <c r="AB366" s="539">
        <v>169854</v>
      </c>
      <c r="AG366" s="280"/>
    </row>
    <row r="367" spans="25:33" x14ac:dyDescent="0.25">
      <c r="Y367" s="5" t="s">
        <v>1548</v>
      </c>
      <c r="Z367" s="5" t="s">
        <v>1505</v>
      </c>
      <c r="AA367" s="5">
        <v>0.9</v>
      </c>
      <c r="AB367" s="539">
        <v>169563</v>
      </c>
      <c r="AG367" s="280"/>
    </row>
    <row r="368" spans="25:33" x14ac:dyDescent="0.25">
      <c r="Y368" s="5" t="s">
        <v>1549</v>
      </c>
      <c r="Z368" s="5" t="s">
        <v>1505</v>
      </c>
      <c r="AA368" s="5">
        <v>1.4</v>
      </c>
      <c r="AB368" s="539">
        <v>168654</v>
      </c>
      <c r="AG368" s="280"/>
    </row>
    <row r="369" spans="25:33" x14ac:dyDescent="0.25">
      <c r="Y369" s="5" t="s">
        <v>1550</v>
      </c>
      <c r="Z369" s="5" t="s">
        <v>1505</v>
      </c>
      <c r="AA369" s="5">
        <v>0.5</v>
      </c>
      <c r="AB369" s="539">
        <v>168448</v>
      </c>
      <c r="AG369" s="280"/>
    </row>
    <row r="370" spans="25:33" x14ac:dyDescent="0.25">
      <c r="Y370" s="5" t="s">
        <v>1551</v>
      </c>
      <c r="Z370" s="5" t="s">
        <v>1505</v>
      </c>
      <c r="AA370" s="5">
        <v>0.8</v>
      </c>
      <c r="AB370" s="539">
        <v>168190</v>
      </c>
      <c r="AG370" s="280"/>
    </row>
    <row r="371" spans="25:33" x14ac:dyDescent="0.25">
      <c r="Y371" s="5" t="s">
        <v>1552</v>
      </c>
      <c r="Z371" s="5" t="s">
        <v>1505</v>
      </c>
      <c r="AA371" s="5">
        <v>10.9</v>
      </c>
      <c r="AB371" s="539">
        <v>166250</v>
      </c>
      <c r="AG371" s="280"/>
    </row>
    <row r="372" spans="25:33" x14ac:dyDescent="0.25">
      <c r="Y372" s="5" t="s">
        <v>1553</v>
      </c>
      <c r="Z372" s="5" t="s">
        <v>1505</v>
      </c>
      <c r="AA372" s="5">
        <v>1</v>
      </c>
      <c r="AB372" s="539">
        <v>166168</v>
      </c>
      <c r="AG372" s="280"/>
    </row>
    <row r="373" spans="25:33" x14ac:dyDescent="0.25">
      <c r="Y373" s="5" t="s">
        <v>1554</v>
      </c>
      <c r="Z373" s="5" t="s">
        <v>1505</v>
      </c>
      <c r="AA373" s="5">
        <v>6.9</v>
      </c>
      <c r="AB373" s="539">
        <v>166042</v>
      </c>
      <c r="AG373" s="280"/>
    </row>
    <row r="374" spans="25:33" x14ac:dyDescent="0.25">
      <c r="Y374" s="5" t="s">
        <v>1555</v>
      </c>
      <c r="Z374" s="5" t="s">
        <v>1505</v>
      </c>
      <c r="AA374" s="5">
        <v>0</v>
      </c>
      <c r="AB374" s="539">
        <v>160354</v>
      </c>
      <c r="AG374" s="280"/>
    </row>
    <row r="375" spans="25:33" x14ac:dyDescent="0.25">
      <c r="Y375" s="5" t="s">
        <v>1556</v>
      </c>
      <c r="Z375" s="5" t="s">
        <v>1505</v>
      </c>
      <c r="AA375" s="5">
        <v>1.1000000000000001</v>
      </c>
      <c r="AB375" s="539">
        <v>160038</v>
      </c>
      <c r="AG375" s="280"/>
    </row>
    <row r="376" spans="25:33" x14ac:dyDescent="0.25">
      <c r="Y376" s="5" t="s">
        <v>1557</v>
      </c>
      <c r="Z376" s="5" t="s">
        <v>1505</v>
      </c>
      <c r="AA376" s="5">
        <v>4.4000000000000004</v>
      </c>
      <c r="AB376" s="539">
        <v>159977</v>
      </c>
      <c r="AG376" s="280"/>
    </row>
    <row r="377" spans="25:33" x14ac:dyDescent="0.25">
      <c r="Y377" s="5" t="s">
        <v>1558</v>
      </c>
      <c r="Z377" s="5" t="s">
        <v>1505</v>
      </c>
      <c r="AA377" s="5">
        <v>6.7</v>
      </c>
      <c r="AB377" s="539">
        <v>159583</v>
      </c>
      <c r="AG377" s="280"/>
    </row>
    <row r="378" spans="25:33" x14ac:dyDescent="0.25">
      <c r="Y378" s="5" t="s">
        <v>1559</v>
      </c>
      <c r="Z378" s="5" t="s">
        <v>1505</v>
      </c>
      <c r="AA378" s="5">
        <v>3.5</v>
      </c>
      <c r="AB378" s="539">
        <v>157530</v>
      </c>
      <c r="AG378" s="280"/>
    </row>
    <row r="379" spans="25:33" x14ac:dyDescent="0.25">
      <c r="Y379" s="5" t="s">
        <v>1560</v>
      </c>
      <c r="Z379" s="5" t="s">
        <v>1505</v>
      </c>
      <c r="AA379" s="5">
        <v>3.3</v>
      </c>
      <c r="AB379" s="539">
        <v>157464</v>
      </c>
      <c r="AG379" s="280"/>
    </row>
    <row r="380" spans="25:33" x14ac:dyDescent="0.25">
      <c r="Y380" s="5" t="s">
        <v>1561</v>
      </c>
      <c r="Z380" s="5" t="s">
        <v>1505</v>
      </c>
      <c r="AA380" s="5">
        <v>1.6</v>
      </c>
      <c r="AB380" s="539">
        <v>156611</v>
      </c>
      <c r="AG380" s="280"/>
    </row>
    <row r="381" spans="25:33" x14ac:dyDescent="0.25">
      <c r="Y381" s="5" t="s">
        <v>1562</v>
      </c>
      <c r="Z381" s="5" t="s">
        <v>1505</v>
      </c>
      <c r="AA381" s="5">
        <v>1.5</v>
      </c>
      <c r="AB381" s="539">
        <v>155966</v>
      </c>
      <c r="AG381" s="280"/>
    </row>
    <row r="382" spans="25:33" x14ac:dyDescent="0.25">
      <c r="Y382" s="5" t="s">
        <v>1563</v>
      </c>
      <c r="Z382" s="5" t="s">
        <v>1505</v>
      </c>
      <c r="AA382" s="5">
        <v>0</v>
      </c>
      <c r="AB382" s="539">
        <v>155952</v>
      </c>
      <c r="AG382" s="280"/>
    </row>
    <row r="383" spans="25:33" x14ac:dyDescent="0.25">
      <c r="Y383" s="5" t="s">
        <v>1564</v>
      </c>
      <c r="Z383" s="5" t="s">
        <v>1505</v>
      </c>
      <c r="AA383" s="5">
        <v>10</v>
      </c>
      <c r="AB383" s="539">
        <v>155762</v>
      </c>
      <c r="AG383" s="280"/>
    </row>
    <row r="384" spans="25:33" x14ac:dyDescent="0.25">
      <c r="Y384" s="5" t="s">
        <v>1565</v>
      </c>
      <c r="Z384" s="5" t="s">
        <v>1505</v>
      </c>
      <c r="AA384" s="5">
        <v>8.6999999999999993</v>
      </c>
      <c r="AB384" s="539">
        <v>155684</v>
      </c>
      <c r="AG384" s="280"/>
    </row>
    <row r="385" spans="25:33" x14ac:dyDescent="0.25">
      <c r="Y385" s="5" t="s">
        <v>1566</v>
      </c>
      <c r="Z385" s="5" t="s">
        <v>1505</v>
      </c>
      <c r="AA385" s="5">
        <v>4.0999999999999996</v>
      </c>
      <c r="AB385" s="539">
        <v>153654</v>
      </c>
      <c r="AG385" s="280"/>
    </row>
    <row r="386" spans="25:33" x14ac:dyDescent="0.25">
      <c r="Y386" s="5" t="s">
        <v>1567</v>
      </c>
      <c r="Z386" s="5" t="s">
        <v>1505</v>
      </c>
      <c r="AA386" s="5">
        <v>0.8</v>
      </c>
      <c r="AB386" s="539">
        <v>152857</v>
      </c>
      <c r="AG386" s="280"/>
    </row>
    <row r="387" spans="25:33" x14ac:dyDescent="0.25">
      <c r="Y387" s="5" t="s">
        <v>1568</v>
      </c>
      <c r="Z387" s="5" t="s">
        <v>1505</v>
      </c>
      <c r="AA387" s="5">
        <v>0.1</v>
      </c>
      <c r="AB387" s="539">
        <v>152007</v>
      </c>
      <c r="AG387" s="280"/>
    </row>
    <row r="388" spans="25:33" x14ac:dyDescent="0.25">
      <c r="Y388" s="5" t="s">
        <v>1569</v>
      </c>
      <c r="Z388" s="5" t="s">
        <v>1505</v>
      </c>
      <c r="AA388" s="5">
        <v>0</v>
      </c>
      <c r="AB388" s="539">
        <v>150556</v>
      </c>
      <c r="AG388" s="280"/>
    </row>
    <row r="389" spans="25:33" x14ac:dyDescent="0.25">
      <c r="Y389" s="5" t="s">
        <v>1570</v>
      </c>
      <c r="Z389" s="5" t="s">
        <v>1505</v>
      </c>
      <c r="AA389" s="5">
        <v>1.5</v>
      </c>
      <c r="AB389" s="539">
        <v>148696</v>
      </c>
      <c r="AG389" s="280"/>
    </row>
    <row r="390" spans="25:33" x14ac:dyDescent="0.25">
      <c r="Y390" s="5" t="s">
        <v>1571</v>
      </c>
      <c r="Z390" s="5" t="s">
        <v>1505</v>
      </c>
      <c r="AA390" s="5">
        <v>3.5</v>
      </c>
      <c r="AB390" s="539">
        <v>148214</v>
      </c>
      <c r="AG390" s="280"/>
    </row>
    <row r="391" spans="25:33" x14ac:dyDescent="0.25">
      <c r="Y391" s="5" t="s">
        <v>1572</v>
      </c>
      <c r="Z391" s="5" t="s">
        <v>1505</v>
      </c>
      <c r="AA391" s="5">
        <v>4</v>
      </c>
      <c r="AB391" s="539">
        <v>148103</v>
      </c>
      <c r="AG391" s="280"/>
    </row>
    <row r="392" spans="25:33" x14ac:dyDescent="0.25">
      <c r="Y392" s="5" t="s">
        <v>1573</v>
      </c>
      <c r="Z392" s="5" t="s">
        <v>1505</v>
      </c>
      <c r="AA392" s="5">
        <v>8.1999999999999993</v>
      </c>
      <c r="AB392" s="539">
        <v>146563</v>
      </c>
      <c r="AG392" s="280"/>
    </row>
    <row r="393" spans="25:33" x14ac:dyDescent="0.25">
      <c r="Y393" s="5" t="s">
        <v>1574</v>
      </c>
      <c r="Z393" s="5" t="s">
        <v>1505</v>
      </c>
      <c r="AA393" s="5">
        <v>0.3</v>
      </c>
      <c r="AB393" s="539">
        <v>146504</v>
      </c>
      <c r="AG393" s="280"/>
    </row>
    <row r="394" spans="25:33" x14ac:dyDescent="0.25">
      <c r="Y394" s="5" t="s">
        <v>1575</v>
      </c>
      <c r="Z394" s="5" t="s">
        <v>1505</v>
      </c>
      <c r="AA394" s="5">
        <v>1.7</v>
      </c>
      <c r="AB394" s="539">
        <v>146292</v>
      </c>
      <c r="AG394" s="280"/>
    </row>
    <row r="395" spans="25:33" x14ac:dyDescent="0.25">
      <c r="Y395" s="5" t="s">
        <v>1576</v>
      </c>
      <c r="Z395" s="5" t="s">
        <v>1505</v>
      </c>
      <c r="AA395" s="5">
        <v>1.6</v>
      </c>
      <c r="AB395" s="539">
        <v>146250</v>
      </c>
      <c r="AG395" s="280"/>
    </row>
    <row r="396" spans="25:33" x14ac:dyDescent="0.25">
      <c r="Y396" s="5" t="s">
        <v>1577</v>
      </c>
      <c r="Z396" s="5" t="s">
        <v>1505</v>
      </c>
      <c r="AA396" s="5">
        <v>5.3</v>
      </c>
      <c r="AB396" s="539">
        <v>146042</v>
      </c>
      <c r="AG396" s="280"/>
    </row>
    <row r="397" spans="25:33" x14ac:dyDescent="0.25">
      <c r="Y397" s="5" t="s">
        <v>1578</v>
      </c>
      <c r="Z397" s="5" t="s">
        <v>1505</v>
      </c>
      <c r="AA397" s="5">
        <v>0.7</v>
      </c>
      <c r="AB397" s="539">
        <v>145417</v>
      </c>
      <c r="AG397" s="280"/>
    </row>
    <row r="398" spans="25:33" x14ac:dyDescent="0.25">
      <c r="Y398" s="5" t="s">
        <v>1579</v>
      </c>
      <c r="Z398" s="5" t="s">
        <v>1505</v>
      </c>
      <c r="AA398" s="5">
        <v>7.4</v>
      </c>
      <c r="AB398" s="539">
        <v>145411</v>
      </c>
      <c r="AG398" s="280"/>
    </row>
    <row r="399" spans="25:33" x14ac:dyDescent="0.25">
      <c r="Y399" s="5" t="s">
        <v>1580</v>
      </c>
      <c r="Z399" s="5" t="s">
        <v>1505</v>
      </c>
      <c r="AA399" s="5">
        <v>3.9</v>
      </c>
      <c r="AB399" s="539">
        <v>144500</v>
      </c>
      <c r="AG399" s="280"/>
    </row>
    <row r="400" spans="25:33" x14ac:dyDescent="0.25">
      <c r="Y400" s="5" t="s">
        <v>1581</v>
      </c>
      <c r="Z400" s="5" t="s">
        <v>1505</v>
      </c>
      <c r="AA400" s="5">
        <v>10.5</v>
      </c>
      <c r="AB400" s="539">
        <v>144348</v>
      </c>
      <c r="AG400" s="280"/>
    </row>
    <row r="401" spans="25:33" x14ac:dyDescent="0.25">
      <c r="Y401" s="5" t="s">
        <v>1582</v>
      </c>
      <c r="Z401" s="5" t="s">
        <v>1505</v>
      </c>
      <c r="AA401" s="5">
        <v>2.1</v>
      </c>
      <c r="AB401" s="539">
        <v>144306</v>
      </c>
      <c r="AG401" s="280"/>
    </row>
    <row r="402" spans="25:33" x14ac:dyDescent="0.25">
      <c r="Y402" s="5" t="s">
        <v>1583</v>
      </c>
      <c r="Z402" s="5" t="s">
        <v>1505</v>
      </c>
      <c r="AA402" s="5">
        <v>16.2</v>
      </c>
      <c r="AB402" s="539">
        <v>143523</v>
      </c>
      <c r="AG402" s="280"/>
    </row>
    <row r="403" spans="25:33" x14ac:dyDescent="0.25">
      <c r="Y403" s="5" t="s">
        <v>1584</v>
      </c>
      <c r="Z403" s="5" t="s">
        <v>1505</v>
      </c>
      <c r="AA403" s="5">
        <v>3.7</v>
      </c>
      <c r="AB403" s="539">
        <v>143444</v>
      </c>
      <c r="AG403" s="280"/>
    </row>
    <row r="404" spans="25:33" x14ac:dyDescent="0.25">
      <c r="Y404" s="5" t="s">
        <v>1585</v>
      </c>
      <c r="Z404" s="5" t="s">
        <v>1505</v>
      </c>
      <c r="AA404" s="5">
        <v>2.2999999999999998</v>
      </c>
      <c r="AB404" s="539">
        <v>142574</v>
      </c>
      <c r="AG404" s="280"/>
    </row>
    <row r="405" spans="25:33" x14ac:dyDescent="0.25">
      <c r="Y405" s="5" t="s">
        <v>1586</v>
      </c>
      <c r="Z405" s="5" t="s">
        <v>1505</v>
      </c>
      <c r="AA405" s="5">
        <v>3.4</v>
      </c>
      <c r="AB405" s="539">
        <v>141974</v>
      </c>
      <c r="AG405" s="280"/>
    </row>
    <row r="406" spans="25:33" x14ac:dyDescent="0.25">
      <c r="Y406" s="5" t="s">
        <v>1587</v>
      </c>
      <c r="Z406" s="5" t="s">
        <v>1505</v>
      </c>
      <c r="AA406" s="5">
        <v>2.6</v>
      </c>
      <c r="AB406" s="539">
        <v>141004</v>
      </c>
      <c r="AG406" s="280"/>
    </row>
    <row r="407" spans="25:33" x14ac:dyDescent="0.25">
      <c r="Y407" s="5" t="s">
        <v>1588</v>
      </c>
      <c r="Z407" s="5" t="s">
        <v>1505</v>
      </c>
      <c r="AA407" s="5">
        <v>10.3</v>
      </c>
      <c r="AB407" s="539">
        <v>139583</v>
      </c>
      <c r="AG407" s="280"/>
    </row>
    <row r="408" spans="25:33" x14ac:dyDescent="0.25">
      <c r="Y408" s="5" t="s">
        <v>1589</v>
      </c>
      <c r="Z408" s="5" t="s">
        <v>1505</v>
      </c>
      <c r="AA408" s="5">
        <v>6.6</v>
      </c>
      <c r="AB408" s="539">
        <v>139455</v>
      </c>
      <c r="AG408" s="280"/>
    </row>
    <row r="409" spans="25:33" x14ac:dyDescent="0.25">
      <c r="Y409" s="5" t="s">
        <v>1590</v>
      </c>
      <c r="Z409" s="5" t="s">
        <v>1505</v>
      </c>
      <c r="AA409" s="5">
        <v>6.6</v>
      </c>
      <c r="AB409" s="539">
        <v>139370</v>
      </c>
      <c r="AG409" s="280"/>
    </row>
    <row r="410" spans="25:33" x14ac:dyDescent="0.25">
      <c r="Y410" s="5" t="s">
        <v>1591</v>
      </c>
      <c r="Z410" s="5" t="s">
        <v>1505</v>
      </c>
      <c r="AA410" s="5">
        <v>9</v>
      </c>
      <c r="AB410" s="539">
        <v>138220</v>
      </c>
      <c r="AG410" s="280"/>
    </row>
    <row r="411" spans="25:33" x14ac:dyDescent="0.25">
      <c r="Y411" s="5" t="s">
        <v>1592</v>
      </c>
      <c r="Z411" s="5" t="s">
        <v>1505</v>
      </c>
      <c r="AA411" s="5">
        <v>9</v>
      </c>
      <c r="AB411" s="539">
        <v>138170</v>
      </c>
      <c r="AG411" s="280"/>
    </row>
    <row r="412" spans="25:33" x14ac:dyDescent="0.25">
      <c r="Y412" s="5" t="s">
        <v>1593</v>
      </c>
      <c r="Z412" s="5" t="s">
        <v>1505</v>
      </c>
      <c r="AA412" s="5">
        <v>6.9</v>
      </c>
      <c r="AB412" s="539">
        <v>137277</v>
      </c>
      <c r="AG412" s="280"/>
    </row>
    <row r="413" spans="25:33" x14ac:dyDescent="0.25">
      <c r="Y413" s="5" t="s">
        <v>1594</v>
      </c>
      <c r="Z413" s="5" t="s">
        <v>1505</v>
      </c>
      <c r="AA413" s="5">
        <v>0.7</v>
      </c>
      <c r="AB413" s="539">
        <v>137159</v>
      </c>
      <c r="AG413" s="280"/>
    </row>
    <row r="414" spans="25:33" x14ac:dyDescent="0.25">
      <c r="Y414" s="5" t="s">
        <v>1595</v>
      </c>
      <c r="Z414" s="5" t="s">
        <v>1505</v>
      </c>
      <c r="AA414" s="5">
        <v>2.6</v>
      </c>
      <c r="AB414" s="539">
        <v>136797</v>
      </c>
      <c r="AG414" s="280"/>
    </row>
    <row r="415" spans="25:33" x14ac:dyDescent="0.25">
      <c r="Y415" s="5" t="s">
        <v>1596</v>
      </c>
      <c r="Z415" s="5" t="s">
        <v>1505</v>
      </c>
      <c r="AA415" s="5">
        <v>1</v>
      </c>
      <c r="AB415" s="539">
        <v>136086</v>
      </c>
      <c r="AG415" s="280"/>
    </row>
    <row r="416" spans="25:33" x14ac:dyDescent="0.25">
      <c r="Y416" s="5" t="s">
        <v>1597</v>
      </c>
      <c r="Z416" s="5" t="s">
        <v>1505</v>
      </c>
      <c r="AA416" s="5">
        <v>7</v>
      </c>
      <c r="AB416" s="539">
        <v>136012</v>
      </c>
      <c r="AG416" s="280"/>
    </row>
    <row r="417" spans="25:33" x14ac:dyDescent="0.25">
      <c r="Y417" s="5" t="s">
        <v>1598</v>
      </c>
      <c r="Z417" s="5" t="s">
        <v>1505</v>
      </c>
      <c r="AA417" s="5">
        <v>9.4</v>
      </c>
      <c r="AB417" s="539">
        <v>135972</v>
      </c>
      <c r="AG417" s="280"/>
    </row>
    <row r="418" spans="25:33" x14ac:dyDescent="0.25">
      <c r="Y418" s="5" t="s">
        <v>1599</v>
      </c>
      <c r="Z418" s="5" t="s">
        <v>1505</v>
      </c>
      <c r="AA418" s="5">
        <v>5.4</v>
      </c>
      <c r="AB418" s="539">
        <v>135658</v>
      </c>
      <c r="AG418" s="280"/>
    </row>
    <row r="419" spans="25:33" x14ac:dyDescent="0.25">
      <c r="Y419" s="5" t="s">
        <v>1600</v>
      </c>
      <c r="Z419" s="5" t="s">
        <v>1505</v>
      </c>
      <c r="AA419" s="5">
        <v>3.8</v>
      </c>
      <c r="AB419" s="539">
        <v>135157</v>
      </c>
      <c r="AG419" s="280"/>
    </row>
    <row r="420" spans="25:33" x14ac:dyDescent="0.25">
      <c r="Y420" s="5" t="s">
        <v>1601</v>
      </c>
      <c r="Z420" s="5" t="s">
        <v>1505</v>
      </c>
      <c r="AA420" s="5">
        <v>2.4</v>
      </c>
      <c r="AB420" s="539">
        <v>134881</v>
      </c>
      <c r="AG420" s="280"/>
    </row>
    <row r="421" spans="25:33" x14ac:dyDescent="0.25">
      <c r="Y421" s="5" t="s">
        <v>1602</v>
      </c>
      <c r="Z421" s="5" t="s">
        <v>1505</v>
      </c>
      <c r="AA421" s="5">
        <v>3.8</v>
      </c>
      <c r="AB421" s="539">
        <v>134342</v>
      </c>
      <c r="AG421" s="280"/>
    </row>
    <row r="422" spans="25:33" x14ac:dyDescent="0.25">
      <c r="Y422" s="5" t="s">
        <v>1603</v>
      </c>
      <c r="Z422" s="5" t="s">
        <v>1505</v>
      </c>
      <c r="AA422" s="5">
        <v>3.8</v>
      </c>
      <c r="AB422" s="539">
        <v>133750</v>
      </c>
      <c r="AG422" s="280"/>
    </row>
    <row r="423" spans="25:33" x14ac:dyDescent="0.25">
      <c r="Y423" s="5" t="s">
        <v>1604</v>
      </c>
      <c r="Z423" s="5" t="s">
        <v>1505</v>
      </c>
      <c r="AA423" s="5">
        <v>5.4</v>
      </c>
      <c r="AB423" s="539">
        <v>133659</v>
      </c>
      <c r="AG423" s="280"/>
    </row>
    <row r="424" spans="25:33" x14ac:dyDescent="0.25">
      <c r="Y424" s="5" t="s">
        <v>1605</v>
      </c>
      <c r="Z424" s="5" t="s">
        <v>1505</v>
      </c>
      <c r="AA424" s="5">
        <v>4.7</v>
      </c>
      <c r="AB424" s="539">
        <v>133445</v>
      </c>
      <c r="AG424" s="280"/>
    </row>
    <row r="425" spans="25:33" x14ac:dyDescent="0.25">
      <c r="Y425" s="5" t="s">
        <v>1606</v>
      </c>
      <c r="Z425" s="5" t="s">
        <v>1505</v>
      </c>
      <c r="AA425" s="5">
        <v>3.1</v>
      </c>
      <c r="AB425" s="539">
        <v>133097</v>
      </c>
      <c r="AG425" s="280"/>
    </row>
    <row r="426" spans="25:33" x14ac:dyDescent="0.25">
      <c r="Y426" s="5" t="s">
        <v>1607</v>
      </c>
      <c r="Z426" s="5" t="s">
        <v>1505</v>
      </c>
      <c r="AA426" s="5">
        <v>5.3</v>
      </c>
      <c r="AB426" s="539">
        <v>132885</v>
      </c>
      <c r="AG426" s="280"/>
    </row>
    <row r="427" spans="25:33" x14ac:dyDescent="0.25">
      <c r="Y427" s="5" t="s">
        <v>1608</v>
      </c>
      <c r="Z427" s="5" t="s">
        <v>1505</v>
      </c>
      <c r="AA427" s="5">
        <v>0.7</v>
      </c>
      <c r="AB427" s="539">
        <v>132480</v>
      </c>
      <c r="AG427" s="280"/>
    </row>
    <row r="428" spans="25:33" x14ac:dyDescent="0.25">
      <c r="Y428" s="5" t="s">
        <v>1609</v>
      </c>
      <c r="Z428" s="5" t="s">
        <v>1505</v>
      </c>
      <c r="AA428" s="5">
        <v>6.1</v>
      </c>
      <c r="AB428" s="539">
        <v>132292</v>
      </c>
      <c r="AG428" s="280"/>
    </row>
    <row r="429" spans="25:33" x14ac:dyDescent="0.25">
      <c r="Y429" s="5" t="s">
        <v>1610</v>
      </c>
      <c r="Z429" s="5" t="s">
        <v>1505</v>
      </c>
      <c r="AA429" s="5">
        <v>4.4000000000000004</v>
      </c>
      <c r="AB429" s="539">
        <v>132000</v>
      </c>
      <c r="AG429" s="280"/>
    </row>
    <row r="430" spans="25:33" x14ac:dyDescent="0.25">
      <c r="Y430" s="5" t="s">
        <v>1611</v>
      </c>
      <c r="Z430" s="5" t="s">
        <v>1505</v>
      </c>
      <c r="AA430" s="5">
        <v>2.9</v>
      </c>
      <c r="AB430" s="539">
        <v>131563</v>
      </c>
      <c r="AG430" s="280"/>
    </row>
    <row r="431" spans="25:33" x14ac:dyDescent="0.25">
      <c r="Y431" s="5" t="s">
        <v>1612</v>
      </c>
      <c r="Z431" s="5" t="s">
        <v>1505</v>
      </c>
      <c r="AA431" s="5">
        <v>3.1</v>
      </c>
      <c r="AB431" s="539">
        <v>131394</v>
      </c>
      <c r="AG431" s="280"/>
    </row>
    <row r="432" spans="25:33" x14ac:dyDescent="0.25">
      <c r="Y432" s="5" t="s">
        <v>1613</v>
      </c>
      <c r="Z432" s="5" t="s">
        <v>1505</v>
      </c>
      <c r="AA432" s="5">
        <v>2</v>
      </c>
      <c r="AB432" s="539">
        <v>131104</v>
      </c>
      <c r="AG432" s="280"/>
    </row>
    <row r="433" spans="25:33" x14ac:dyDescent="0.25">
      <c r="Y433" s="5" t="s">
        <v>1614</v>
      </c>
      <c r="Z433" s="5" t="s">
        <v>1505</v>
      </c>
      <c r="AA433" s="5">
        <v>2.2999999999999998</v>
      </c>
      <c r="AB433" s="539">
        <v>131026</v>
      </c>
      <c r="AG433" s="280"/>
    </row>
    <row r="434" spans="25:33" x14ac:dyDescent="0.25">
      <c r="Y434" s="5" t="s">
        <v>1615</v>
      </c>
      <c r="Z434" s="5" t="s">
        <v>1505</v>
      </c>
      <c r="AA434" s="5">
        <v>1.8</v>
      </c>
      <c r="AB434" s="539">
        <v>130517</v>
      </c>
      <c r="AG434" s="280"/>
    </row>
    <row r="435" spans="25:33" x14ac:dyDescent="0.25">
      <c r="Y435" s="5" t="s">
        <v>1616</v>
      </c>
      <c r="Z435" s="5" t="s">
        <v>1505</v>
      </c>
      <c r="AA435" s="5">
        <v>6.9</v>
      </c>
      <c r="AB435" s="539">
        <v>130371</v>
      </c>
      <c r="AG435" s="280"/>
    </row>
    <row r="436" spans="25:33" x14ac:dyDescent="0.25">
      <c r="Y436" s="5" t="s">
        <v>1617</v>
      </c>
      <c r="Z436" s="5" t="s">
        <v>1505</v>
      </c>
      <c r="AA436" s="5">
        <v>9</v>
      </c>
      <c r="AB436" s="539">
        <v>130133</v>
      </c>
      <c r="AG436" s="280"/>
    </row>
    <row r="437" spans="25:33" x14ac:dyDescent="0.25">
      <c r="Y437" s="5" t="s">
        <v>1618</v>
      </c>
      <c r="Z437" s="5" t="s">
        <v>1505</v>
      </c>
      <c r="AA437" s="5">
        <v>3.5</v>
      </c>
      <c r="AB437" s="539">
        <v>130060</v>
      </c>
      <c r="AG437" s="280"/>
    </row>
    <row r="438" spans="25:33" x14ac:dyDescent="0.25">
      <c r="Y438" s="5" t="s">
        <v>1619</v>
      </c>
      <c r="Z438" s="5" t="s">
        <v>1505</v>
      </c>
      <c r="AA438" s="5">
        <v>3.6</v>
      </c>
      <c r="AB438" s="539">
        <v>128784</v>
      </c>
      <c r="AG438" s="280"/>
    </row>
    <row r="439" spans="25:33" x14ac:dyDescent="0.25">
      <c r="Y439" s="5" t="s">
        <v>1620</v>
      </c>
      <c r="Z439" s="5" t="s">
        <v>1505</v>
      </c>
      <c r="AA439" s="5">
        <v>3.2</v>
      </c>
      <c r="AB439" s="539">
        <v>128750</v>
      </c>
      <c r="AG439" s="280"/>
    </row>
    <row r="440" spans="25:33" x14ac:dyDescent="0.25">
      <c r="Y440" s="5" t="s">
        <v>1621</v>
      </c>
      <c r="Z440" s="5" t="s">
        <v>1505</v>
      </c>
      <c r="AA440" s="5">
        <v>3.7</v>
      </c>
      <c r="AB440" s="539">
        <v>128214</v>
      </c>
      <c r="AG440" s="280"/>
    </row>
    <row r="441" spans="25:33" x14ac:dyDescent="0.25">
      <c r="Y441" s="5" t="s">
        <v>1622</v>
      </c>
      <c r="Z441" s="5" t="s">
        <v>1505</v>
      </c>
      <c r="AA441" s="5">
        <v>3.8</v>
      </c>
      <c r="AB441" s="539">
        <v>128125</v>
      </c>
      <c r="AG441" s="280"/>
    </row>
    <row r="442" spans="25:33" x14ac:dyDescent="0.25">
      <c r="Y442" s="5" t="s">
        <v>1623</v>
      </c>
      <c r="Z442" s="5" t="s">
        <v>1505</v>
      </c>
      <c r="AA442" s="5">
        <v>10</v>
      </c>
      <c r="AB442" s="539">
        <v>127563</v>
      </c>
      <c r="AG442" s="280"/>
    </row>
    <row r="443" spans="25:33" x14ac:dyDescent="0.25">
      <c r="Y443" s="5" t="s">
        <v>1624</v>
      </c>
      <c r="Z443" s="5" t="s">
        <v>1505</v>
      </c>
      <c r="AA443" s="5">
        <v>9.6999999999999993</v>
      </c>
      <c r="AB443" s="539">
        <v>127531</v>
      </c>
      <c r="AG443" s="280"/>
    </row>
    <row r="444" spans="25:33" x14ac:dyDescent="0.25">
      <c r="Y444" s="5" t="s">
        <v>1625</v>
      </c>
      <c r="Z444" s="5" t="s">
        <v>1505</v>
      </c>
      <c r="AA444" s="5">
        <v>10.3</v>
      </c>
      <c r="AB444" s="539">
        <v>127245</v>
      </c>
      <c r="AG444" s="280"/>
    </row>
    <row r="445" spans="25:33" x14ac:dyDescent="0.25">
      <c r="Y445" s="5" t="s">
        <v>1626</v>
      </c>
      <c r="Z445" s="5" t="s">
        <v>1505</v>
      </c>
      <c r="AA445" s="5">
        <v>3.8</v>
      </c>
      <c r="AB445" s="539">
        <v>126928</v>
      </c>
      <c r="AG445" s="280"/>
    </row>
    <row r="446" spans="25:33" x14ac:dyDescent="0.25">
      <c r="Y446" s="5" t="s">
        <v>1627</v>
      </c>
      <c r="Z446" s="5" t="s">
        <v>1505</v>
      </c>
      <c r="AA446" s="5">
        <v>13</v>
      </c>
      <c r="AB446" s="539">
        <v>126765</v>
      </c>
      <c r="AG446" s="280"/>
    </row>
    <row r="447" spans="25:33" x14ac:dyDescent="0.25">
      <c r="Y447" s="5" t="s">
        <v>1628</v>
      </c>
      <c r="Z447" s="5" t="s">
        <v>1505</v>
      </c>
      <c r="AA447" s="5">
        <v>5.5</v>
      </c>
      <c r="AB447" s="539">
        <v>126655</v>
      </c>
      <c r="AG447" s="280"/>
    </row>
    <row r="448" spans="25:33" x14ac:dyDescent="0.25">
      <c r="Y448" s="5" t="s">
        <v>1629</v>
      </c>
      <c r="Z448" s="5" t="s">
        <v>1505</v>
      </c>
      <c r="AA448" s="5">
        <v>3</v>
      </c>
      <c r="AB448" s="539">
        <v>125839</v>
      </c>
      <c r="AG448" s="280"/>
    </row>
    <row r="449" spans="25:33" x14ac:dyDescent="0.25">
      <c r="Y449" s="5" t="s">
        <v>1630</v>
      </c>
      <c r="Z449" s="5" t="s">
        <v>1505</v>
      </c>
      <c r="AA449" s="5">
        <v>0.4</v>
      </c>
      <c r="AB449" s="539">
        <v>125817</v>
      </c>
      <c r="AG449" s="280"/>
    </row>
    <row r="450" spans="25:33" x14ac:dyDescent="0.25">
      <c r="Y450" s="5" t="s">
        <v>1631</v>
      </c>
      <c r="Z450" s="5" t="s">
        <v>1505</v>
      </c>
      <c r="AA450" s="5">
        <v>7.7</v>
      </c>
      <c r="AB450" s="539">
        <v>125714</v>
      </c>
      <c r="AG450" s="280"/>
    </row>
    <row r="451" spans="25:33" x14ac:dyDescent="0.25">
      <c r="Y451" s="5" t="s">
        <v>1632</v>
      </c>
      <c r="Z451" s="5" t="s">
        <v>1505</v>
      </c>
      <c r="AA451" s="5">
        <v>8.6</v>
      </c>
      <c r="AB451" s="539">
        <v>125549</v>
      </c>
      <c r="AG451" s="280"/>
    </row>
    <row r="452" spans="25:33" x14ac:dyDescent="0.25">
      <c r="Y452" s="5" t="s">
        <v>1633</v>
      </c>
      <c r="Z452" s="5" t="s">
        <v>1505</v>
      </c>
      <c r="AA452" s="5">
        <v>19.3</v>
      </c>
      <c r="AB452" s="539">
        <v>125284</v>
      </c>
      <c r="AG452" s="280"/>
    </row>
    <row r="453" spans="25:33" x14ac:dyDescent="0.25">
      <c r="Y453" s="5" t="s">
        <v>1634</v>
      </c>
      <c r="Z453" s="5" t="s">
        <v>1505</v>
      </c>
      <c r="AA453" s="5">
        <v>6.7</v>
      </c>
      <c r="AB453" s="539">
        <v>125125</v>
      </c>
      <c r="AG453" s="280"/>
    </row>
    <row r="454" spans="25:33" x14ac:dyDescent="0.25">
      <c r="Y454" s="5" t="s">
        <v>1635</v>
      </c>
      <c r="Z454" s="5" t="s">
        <v>1505</v>
      </c>
      <c r="AA454" s="5">
        <v>3.2</v>
      </c>
      <c r="AB454" s="539">
        <v>124708</v>
      </c>
      <c r="AG454" s="280"/>
    </row>
    <row r="455" spans="25:33" x14ac:dyDescent="0.25">
      <c r="Y455" s="5" t="s">
        <v>1636</v>
      </c>
      <c r="Z455" s="5" t="s">
        <v>1505</v>
      </c>
      <c r="AA455" s="5">
        <v>7.1</v>
      </c>
      <c r="AB455" s="539">
        <v>124500</v>
      </c>
      <c r="AG455" s="280"/>
    </row>
    <row r="456" spans="25:33" x14ac:dyDescent="0.25">
      <c r="Y456" s="5" t="s">
        <v>1637</v>
      </c>
      <c r="Z456" s="5" t="s">
        <v>1505</v>
      </c>
      <c r="AA456" s="5">
        <v>20.7</v>
      </c>
      <c r="AB456" s="539">
        <v>124375</v>
      </c>
      <c r="AG456" s="280"/>
    </row>
    <row r="457" spans="25:33" x14ac:dyDescent="0.25">
      <c r="Y457" s="5" t="s">
        <v>1638</v>
      </c>
      <c r="Z457" s="5" t="s">
        <v>1505</v>
      </c>
      <c r="AA457" s="5">
        <v>4.5999999999999996</v>
      </c>
      <c r="AB457" s="539">
        <v>123894</v>
      </c>
      <c r="AG457" s="280"/>
    </row>
    <row r="458" spans="25:33" x14ac:dyDescent="0.25">
      <c r="Y458" s="5" t="s">
        <v>1639</v>
      </c>
      <c r="Z458" s="5" t="s">
        <v>1505</v>
      </c>
      <c r="AA458" s="5">
        <v>6.4</v>
      </c>
      <c r="AB458" s="539">
        <v>123566</v>
      </c>
      <c r="AG458" s="280"/>
    </row>
    <row r="459" spans="25:33" x14ac:dyDescent="0.25">
      <c r="Y459" s="5" t="s">
        <v>1640</v>
      </c>
      <c r="Z459" s="5" t="s">
        <v>1505</v>
      </c>
      <c r="AA459" s="5">
        <v>11.7</v>
      </c>
      <c r="AB459" s="539">
        <v>123333</v>
      </c>
      <c r="AG459" s="280"/>
    </row>
    <row r="460" spans="25:33" x14ac:dyDescent="0.25">
      <c r="Y460" s="5" t="s">
        <v>1641</v>
      </c>
      <c r="Z460" s="5" t="s">
        <v>1505</v>
      </c>
      <c r="AA460" s="5">
        <v>4.2</v>
      </c>
      <c r="AB460" s="539">
        <v>123125</v>
      </c>
      <c r="AG460" s="280"/>
    </row>
    <row r="461" spans="25:33" x14ac:dyDescent="0.25">
      <c r="Y461" s="5" t="s">
        <v>1642</v>
      </c>
      <c r="Z461" s="5" t="s">
        <v>1505</v>
      </c>
      <c r="AA461" s="5">
        <v>4.4000000000000004</v>
      </c>
      <c r="AB461" s="539">
        <v>122772</v>
      </c>
      <c r="AG461" s="280"/>
    </row>
    <row r="462" spans="25:33" x14ac:dyDescent="0.25">
      <c r="Y462" s="5" t="s">
        <v>1643</v>
      </c>
      <c r="Z462" s="5" t="s">
        <v>1505</v>
      </c>
      <c r="AA462" s="5">
        <v>3.5</v>
      </c>
      <c r="AB462" s="539">
        <v>122344</v>
      </c>
      <c r="AG462" s="280"/>
    </row>
    <row r="463" spans="25:33" x14ac:dyDescent="0.25">
      <c r="Y463" s="5" t="s">
        <v>1644</v>
      </c>
      <c r="Z463" s="5" t="s">
        <v>1505</v>
      </c>
      <c r="AA463" s="5">
        <v>8.4</v>
      </c>
      <c r="AB463" s="539">
        <v>121750</v>
      </c>
      <c r="AG463" s="280"/>
    </row>
    <row r="464" spans="25:33" x14ac:dyDescent="0.25">
      <c r="Y464" s="5" t="s">
        <v>1645</v>
      </c>
      <c r="Z464" s="5" t="s">
        <v>1505</v>
      </c>
      <c r="AA464" s="5">
        <v>4.0999999999999996</v>
      </c>
      <c r="AB464" s="539">
        <v>121538</v>
      </c>
      <c r="AG464" s="280"/>
    </row>
    <row r="465" spans="25:33" x14ac:dyDescent="0.25">
      <c r="Y465" s="5" t="s">
        <v>1646</v>
      </c>
      <c r="Z465" s="5" t="s">
        <v>1505</v>
      </c>
      <c r="AA465" s="5">
        <v>2.2999999999999998</v>
      </c>
      <c r="AB465" s="539">
        <v>120625</v>
      </c>
      <c r="AG465" s="280"/>
    </row>
    <row r="466" spans="25:33" x14ac:dyDescent="0.25">
      <c r="Y466" s="5" t="s">
        <v>1647</v>
      </c>
      <c r="Z466" s="5" t="s">
        <v>1505</v>
      </c>
      <c r="AA466" s="5">
        <v>6.5</v>
      </c>
      <c r="AB466" s="539">
        <v>119145</v>
      </c>
      <c r="AG466" s="280"/>
    </row>
    <row r="467" spans="25:33" x14ac:dyDescent="0.25">
      <c r="Y467" s="5" t="s">
        <v>1648</v>
      </c>
      <c r="Z467" s="5" t="s">
        <v>1505</v>
      </c>
      <c r="AA467" s="5">
        <v>16.3</v>
      </c>
      <c r="AB467" s="539">
        <v>118646</v>
      </c>
      <c r="AG467" s="280"/>
    </row>
    <row r="468" spans="25:33" x14ac:dyDescent="0.25">
      <c r="Y468" s="5" t="s">
        <v>1649</v>
      </c>
      <c r="Z468" s="5" t="s">
        <v>1505</v>
      </c>
      <c r="AA468" s="5">
        <v>13.9</v>
      </c>
      <c r="AB468" s="539">
        <v>118229</v>
      </c>
      <c r="AG468" s="280"/>
    </row>
    <row r="469" spans="25:33" x14ac:dyDescent="0.25">
      <c r="Y469" s="5" t="s">
        <v>1650</v>
      </c>
      <c r="Z469" s="5" t="s">
        <v>1505</v>
      </c>
      <c r="AA469" s="5">
        <v>6.2</v>
      </c>
      <c r="AB469" s="539">
        <v>118095</v>
      </c>
      <c r="AG469" s="280"/>
    </row>
    <row r="470" spans="25:33" x14ac:dyDescent="0.25">
      <c r="Y470" s="5" t="s">
        <v>1651</v>
      </c>
      <c r="Z470" s="5" t="s">
        <v>1505</v>
      </c>
      <c r="AA470" s="5">
        <v>4.7</v>
      </c>
      <c r="AB470" s="539">
        <v>117566</v>
      </c>
      <c r="AG470" s="280"/>
    </row>
    <row r="471" spans="25:33" x14ac:dyDescent="0.25">
      <c r="Y471" s="5" t="s">
        <v>1652</v>
      </c>
      <c r="Z471" s="5" t="s">
        <v>1505</v>
      </c>
      <c r="AA471" s="5">
        <v>5.5</v>
      </c>
      <c r="AB471" s="539">
        <v>117065</v>
      </c>
      <c r="AG471" s="280"/>
    </row>
    <row r="472" spans="25:33" x14ac:dyDescent="0.25">
      <c r="Y472" s="5" t="s">
        <v>1653</v>
      </c>
      <c r="Z472" s="5" t="s">
        <v>1505</v>
      </c>
      <c r="AA472" s="5">
        <v>5.0999999999999996</v>
      </c>
      <c r="AB472" s="539">
        <v>116750</v>
      </c>
      <c r="AG472" s="280"/>
    </row>
    <row r="473" spans="25:33" x14ac:dyDescent="0.25">
      <c r="Y473" s="5" t="s">
        <v>1654</v>
      </c>
      <c r="Z473" s="5" t="s">
        <v>1505</v>
      </c>
      <c r="AA473" s="5">
        <v>4.4000000000000004</v>
      </c>
      <c r="AB473" s="539">
        <v>116509</v>
      </c>
      <c r="AG473" s="280"/>
    </row>
    <row r="474" spans="25:33" x14ac:dyDescent="0.25">
      <c r="Y474" s="5" t="s">
        <v>1655</v>
      </c>
      <c r="Z474" s="5" t="s">
        <v>1505</v>
      </c>
      <c r="AA474" s="5">
        <v>3.1</v>
      </c>
      <c r="AB474" s="539">
        <v>116458</v>
      </c>
      <c r="AG474" s="280"/>
    </row>
    <row r="475" spans="25:33" x14ac:dyDescent="0.25">
      <c r="Y475" s="5" t="s">
        <v>1656</v>
      </c>
      <c r="Z475" s="5" t="s">
        <v>1505</v>
      </c>
      <c r="AA475" s="5">
        <v>4.3</v>
      </c>
      <c r="AB475" s="539">
        <v>116250</v>
      </c>
      <c r="AG475" s="280"/>
    </row>
    <row r="476" spans="25:33" x14ac:dyDescent="0.25">
      <c r="Y476" s="5" t="s">
        <v>1657</v>
      </c>
      <c r="Z476" s="5" t="s">
        <v>1505</v>
      </c>
      <c r="AA476" s="5">
        <v>12.8</v>
      </c>
      <c r="AB476" s="539">
        <v>115713</v>
      </c>
      <c r="AG476" s="280"/>
    </row>
    <row r="477" spans="25:33" x14ac:dyDescent="0.25">
      <c r="Y477" s="5" t="s">
        <v>1658</v>
      </c>
      <c r="Z477" s="5" t="s">
        <v>1505</v>
      </c>
      <c r="AA477" s="5">
        <v>1</v>
      </c>
      <c r="AB477" s="539">
        <v>115467</v>
      </c>
      <c r="AG477" s="280"/>
    </row>
    <row r="478" spans="25:33" x14ac:dyDescent="0.25">
      <c r="Y478" s="5" t="s">
        <v>1659</v>
      </c>
      <c r="Z478" s="5" t="s">
        <v>1505</v>
      </c>
      <c r="AA478" s="5">
        <v>7.1</v>
      </c>
      <c r="AB478" s="539">
        <v>115313</v>
      </c>
      <c r="AG478" s="280"/>
    </row>
    <row r="479" spans="25:33" x14ac:dyDescent="0.25">
      <c r="Y479" s="5" t="s">
        <v>1660</v>
      </c>
      <c r="Z479" s="5" t="s">
        <v>1505</v>
      </c>
      <c r="AA479" s="5">
        <v>4.0999999999999996</v>
      </c>
      <c r="AB479" s="539">
        <v>115105</v>
      </c>
      <c r="AG479" s="280"/>
    </row>
    <row r="480" spans="25:33" x14ac:dyDescent="0.25">
      <c r="Y480" s="5" t="s">
        <v>1661</v>
      </c>
      <c r="Z480" s="5" t="s">
        <v>1505</v>
      </c>
      <c r="AA480" s="5">
        <v>7.5</v>
      </c>
      <c r="AB480" s="539">
        <v>115000</v>
      </c>
      <c r="AG480" s="280"/>
    </row>
    <row r="481" spans="25:33" x14ac:dyDescent="0.25">
      <c r="Y481" s="5" t="s">
        <v>1662</v>
      </c>
      <c r="Z481" s="5" t="s">
        <v>1505</v>
      </c>
      <c r="AA481" s="5">
        <v>8.4</v>
      </c>
      <c r="AB481" s="539">
        <v>114716</v>
      </c>
      <c r="AG481" s="280"/>
    </row>
    <row r="482" spans="25:33" x14ac:dyDescent="0.25">
      <c r="Y482" s="5" t="s">
        <v>1663</v>
      </c>
      <c r="Z482" s="5" t="s">
        <v>1505</v>
      </c>
      <c r="AA482" s="5">
        <v>2.2000000000000002</v>
      </c>
      <c r="AB482" s="539">
        <v>114519</v>
      </c>
      <c r="AG482" s="280"/>
    </row>
    <row r="483" spans="25:33" x14ac:dyDescent="0.25">
      <c r="Y483" s="5" t="s">
        <v>1664</v>
      </c>
      <c r="Z483" s="5" t="s">
        <v>1505</v>
      </c>
      <c r="AA483" s="5">
        <v>2.9</v>
      </c>
      <c r="AB483" s="539">
        <v>114044</v>
      </c>
      <c r="AG483" s="280"/>
    </row>
    <row r="484" spans="25:33" x14ac:dyDescent="0.25">
      <c r="Y484" s="5" t="s">
        <v>1665</v>
      </c>
      <c r="Z484" s="5" t="s">
        <v>1505</v>
      </c>
      <c r="AA484" s="5">
        <v>2.2000000000000002</v>
      </c>
      <c r="AB484" s="539">
        <v>113875</v>
      </c>
      <c r="AG484" s="280"/>
    </row>
    <row r="485" spans="25:33" x14ac:dyDescent="0.25">
      <c r="Y485" s="5" t="s">
        <v>1666</v>
      </c>
      <c r="Z485" s="5" t="s">
        <v>1505</v>
      </c>
      <c r="AA485" s="5">
        <v>3.5</v>
      </c>
      <c r="AB485" s="539">
        <v>113750</v>
      </c>
      <c r="AG485" s="280"/>
    </row>
    <row r="486" spans="25:33" x14ac:dyDescent="0.25">
      <c r="Y486" s="5" t="s">
        <v>1667</v>
      </c>
      <c r="Z486" s="5" t="s">
        <v>1505</v>
      </c>
      <c r="AA486" s="5">
        <v>3.5</v>
      </c>
      <c r="AB486" s="539">
        <v>113673</v>
      </c>
      <c r="AG486" s="280"/>
    </row>
    <row r="487" spans="25:33" x14ac:dyDescent="0.25">
      <c r="Y487" s="5" t="s">
        <v>1668</v>
      </c>
      <c r="Z487" s="5" t="s">
        <v>1505</v>
      </c>
      <c r="AA487" s="5">
        <v>7.4</v>
      </c>
      <c r="AB487" s="539">
        <v>113244</v>
      </c>
      <c r="AG487" s="280"/>
    </row>
    <row r="488" spans="25:33" x14ac:dyDescent="0.25">
      <c r="Y488" s="5" t="s">
        <v>1669</v>
      </c>
      <c r="Z488" s="5" t="s">
        <v>1505</v>
      </c>
      <c r="AA488" s="5">
        <v>2.2000000000000002</v>
      </c>
      <c r="AB488" s="539">
        <v>113100</v>
      </c>
      <c r="AG488" s="280"/>
    </row>
    <row r="489" spans="25:33" x14ac:dyDescent="0.25">
      <c r="Y489" s="5" t="s">
        <v>1670</v>
      </c>
      <c r="Z489" s="5" t="s">
        <v>1505</v>
      </c>
      <c r="AA489" s="5">
        <v>6.4</v>
      </c>
      <c r="AB489" s="539">
        <v>113007</v>
      </c>
      <c r="AG489" s="280"/>
    </row>
    <row r="490" spans="25:33" x14ac:dyDescent="0.25">
      <c r="Y490" s="5" t="s">
        <v>1671</v>
      </c>
      <c r="Z490" s="5" t="s">
        <v>1505</v>
      </c>
      <c r="AA490" s="5">
        <v>0</v>
      </c>
      <c r="AB490" s="539">
        <v>112473</v>
      </c>
      <c r="AG490" s="280"/>
    </row>
    <row r="491" spans="25:33" x14ac:dyDescent="0.25">
      <c r="Y491" s="5" t="s">
        <v>1672</v>
      </c>
      <c r="Z491" s="5" t="s">
        <v>1505</v>
      </c>
      <c r="AA491" s="5">
        <v>3.9</v>
      </c>
      <c r="AB491" s="539">
        <v>111997</v>
      </c>
      <c r="AG491" s="280"/>
    </row>
    <row r="492" spans="25:33" x14ac:dyDescent="0.25">
      <c r="Y492" s="5" t="s">
        <v>1673</v>
      </c>
      <c r="Z492" s="5" t="s">
        <v>1505</v>
      </c>
      <c r="AA492" s="5">
        <v>3.2</v>
      </c>
      <c r="AB492" s="539">
        <v>111645</v>
      </c>
      <c r="AG492" s="280"/>
    </row>
    <row r="493" spans="25:33" x14ac:dyDescent="0.25">
      <c r="Y493" s="5" t="s">
        <v>1674</v>
      </c>
      <c r="Z493" s="5" t="s">
        <v>1505</v>
      </c>
      <c r="AA493" s="5">
        <v>6.3</v>
      </c>
      <c r="AB493" s="539">
        <v>111571</v>
      </c>
      <c r="AG493" s="280"/>
    </row>
    <row r="494" spans="25:33" x14ac:dyDescent="0.25">
      <c r="Y494" s="5" t="s">
        <v>1675</v>
      </c>
      <c r="Z494" s="5" t="s">
        <v>1505</v>
      </c>
      <c r="AA494" s="5">
        <v>2.2000000000000002</v>
      </c>
      <c r="AB494" s="539">
        <v>111397</v>
      </c>
      <c r="AG494" s="280"/>
    </row>
    <row r="495" spans="25:33" x14ac:dyDescent="0.25">
      <c r="Y495" s="5" t="s">
        <v>1676</v>
      </c>
      <c r="Z495" s="5" t="s">
        <v>1505</v>
      </c>
      <c r="AA495" s="5">
        <v>5.8</v>
      </c>
      <c r="AB495" s="539">
        <v>111343</v>
      </c>
      <c r="AG495" s="280"/>
    </row>
    <row r="496" spans="25:33" x14ac:dyDescent="0.25">
      <c r="Y496" s="5" t="s">
        <v>1677</v>
      </c>
      <c r="Z496" s="5" t="s">
        <v>1505</v>
      </c>
      <c r="AA496" s="5">
        <v>15.1</v>
      </c>
      <c r="AB496" s="539">
        <v>111061</v>
      </c>
      <c r="AG496" s="280"/>
    </row>
    <row r="497" spans="25:33" x14ac:dyDescent="0.25">
      <c r="Y497" s="5" t="s">
        <v>1678</v>
      </c>
      <c r="Z497" s="5" t="s">
        <v>1505</v>
      </c>
      <c r="AA497" s="5">
        <v>13.9</v>
      </c>
      <c r="AB497" s="539">
        <v>110895</v>
      </c>
      <c r="AG497" s="280"/>
    </row>
    <row r="498" spans="25:33" x14ac:dyDescent="0.25">
      <c r="Y498" s="5" t="s">
        <v>1679</v>
      </c>
      <c r="Z498" s="5" t="s">
        <v>1505</v>
      </c>
      <c r="AA498" s="5">
        <v>2.6</v>
      </c>
      <c r="AB498" s="539">
        <v>110795</v>
      </c>
      <c r="AG498" s="280"/>
    </row>
    <row r="499" spans="25:33" x14ac:dyDescent="0.25">
      <c r="Y499" s="5" t="s">
        <v>1680</v>
      </c>
      <c r="Z499" s="5" t="s">
        <v>1505</v>
      </c>
      <c r="AA499" s="5">
        <v>3.1</v>
      </c>
      <c r="AB499" s="539">
        <v>110653</v>
      </c>
      <c r="AG499" s="280"/>
    </row>
    <row r="500" spans="25:33" x14ac:dyDescent="0.25">
      <c r="Y500" s="5" t="s">
        <v>1681</v>
      </c>
      <c r="Z500" s="5" t="s">
        <v>1505</v>
      </c>
      <c r="AA500" s="5">
        <v>7.1</v>
      </c>
      <c r="AB500" s="539">
        <v>110353</v>
      </c>
      <c r="AG500" s="280"/>
    </row>
    <row r="501" spans="25:33" x14ac:dyDescent="0.25">
      <c r="Y501" s="5" t="s">
        <v>1682</v>
      </c>
      <c r="Z501" s="5" t="s">
        <v>1505</v>
      </c>
      <c r="AA501" s="5">
        <v>18.3</v>
      </c>
      <c r="AB501" s="539">
        <v>110106</v>
      </c>
      <c r="AG501" s="280"/>
    </row>
    <row r="502" spans="25:33" x14ac:dyDescent="0.25">
      <c r="Y502" s="5" t="s">
        <v>1683</v>
      </c>
      <c r="Z502" s="5" t="s">
        <v>1505</v>
      </c>
      <c r="AA502" s="5">
        <v>8.1</v>
      </c>
      <c r="AB502" s="539">
        <v>109968</v>
      </c>
      <c r="AG502" s="280"/>
    </row>
    <row r="503" spans="25:33" x14ac:dyDescent="0.25">
      <c r="Y503" s="5" t="s">
        <v>1684</v>
      </c>
      <c r="Z503" s="5" t="s">
        <v>1505</v>
      </c>
      <c r="AA503" s="5">
        <v>0</v>
      </c>
      <c r="AB503" s="539">
        <v>109754</v>
      </c>
      <c r="AG503" s="280"/>
    </row>
    <row r="504" spans="25:33" x14ac:dyDescent="0.25">
      <c r="Y504" s="5" t="s">
        <v>1685</v>
      </c>
      <c r="Z504" s="5" t="s">
        <v>1505</v>
      </c>
      <c r="AA504" s="5">
        <v>7.4</v>
      </c>
      <c r="AB504" s="539">
        <v>109167</v>
      </c>
      <c r="AG504" s="280"/>
    </row>
    <row r="505" spans="25:33" x14ac:dyDescent="0.25">
      <c r="Y505" s="5" t="s">
        <v>1686</v>
      </c>
      <c r="Z505" s="5" t="s">
        <v>1505</v>
      </c>
      <c r="AA505" s="5">
        <v>4.5</v>
      </c>
      <c r="AB505" s="539">
        <v>109010</v>
      </c>
      <c r="AG505" s="280"/>
    </row>
    <row r="506" spans="25:33" x14ac:dyDescent="0.25">
      <c r="Y506" s="5" t="s">
        <v>1687</v>
      </c>
      <c r="Z506" s="5" t="s">
        <v>1505</v>
      </c>
      <c r="AA506" s="5">
        <v>6.4</v>
      </c>
      <c r="AB506" s="539">
        <v>108281</v>
      </c>
      <c r="AG506" s="280"/>
    </row>
    <row r="507" spans="25:33" x14ac:dyDescent="0.25">
      <c r="Y507" s="5" t="s">
        <v>1688</v>
      </c>
      <c r="Z507" s="5" t="s">
        <v>1505</v>
      </c>
      <c r="AA507" s="5">
        <v>2.6</v>
      </c>
      <c r="AB507" s="539">
        <v>108125</v>
      </c>
      <c r="AG507" s="280"/>
    </row>
    <row r="508" spans="25:33" x14ac:dyDescent="0.25">
      <c r="Y508" s="5" t="s">
        <v>1689</v>
      </c>
      <c r="Z508" s="5" t="s">
        <v>1505</v>
      </c>
      <c r="AA508" s="5">
        <v>4.8</v>
      </c>
      <c r="AB508" s="539">
        <v>108092</v>
      </c>
      <c r="AG508" s="280"/>
    </row>
    <row r="509" spans="25:33" x14ac:dyDescent="0.25">
      <c r="Y509" s="5" t="s">
        <v>1690</v>
      </c>
      <c r="Z509" s="5" t="s">
        <v>1505</v>
      </c>
      <c r="AA509" s="5">
        <v>14.2</v>
      </c>
      <c r="AB509" s="539">
        <v>108038</v>
      </c>
      <c r="AG509" s="280"/>
    </row>
    <row r="510" spans="25:33" x14ac:dyDescent="0.25">
      <c r="Y510" s="5" t="s">
        <v>1691</v>
      </c>
      <c r="Z510" s="5" t="s">
        <v>1505</v>
      </c>
      <c r="AA510" s="5">
        <v>2.8</v>
      </c>
      <c r="AB510" s="539">
        <v>107857</v>
      </c>
      <c r="AG510" s="280"/>
    </row>
    <row r="511" spans="25:33" x14ac:dyDescent="0.25">
      <c r="Y511" s="5" t="s">
        <v>1692</v>
      </c>
      <c r="Z511" s="5" t="s">
        <v>1505</v>
      </c>
      <c r="AA511" s="5">
        <v>4.5999999999999996</v>
      </c>
      <c r="AB511" s="539">
        <v>107462</v>
      </c>
      <c r="AG511" s="280"/>
    </row>
    <row r="512" spans="25:33" x14ac:dyDescent="0.25">
      <c r="Y512" s="5" t="s">
        <v>1693</v>
      </c>
      <c r="Z512" s="5" t="s">
        <v>1505</v>
      </c>
      <c r="AA512" s="5">
        <v>4.7</v>
      </c>
      <c r="AB512" s="539">
        <v>107366</v>
      </c>
      <c r="AG512" s="280"/>
    </row>
    <row r="513" spans="25:33" x14ac:dyDescent="0.25">
      <c r="Y513" s="5" t="s">
        <v>1694</v>
      </c>
      <c r="Z513" s="5" t="s">
        <v>1505</v>
      </c>
      <c r="AA513" s="5">
        <v>1.1000000000000001</v>
      </c>
      <c r="AB513" s="539">
        <v>107361</v>
      </c>
      <c r="AG513" s="280"/>
    </row>
    <row r="514" spans="25:33" x14ac:dyDescent="0.25">
      <c r="Y514" s="5" t="s">
        <v>1695</v>
      </c>
      <c r="Z514" s="5" t="s">
        <v>1505</v>
      </c>
      <c r="AA514" s="5">
        <v>1.5</v>
      </c>
      <c r="AB514" s="539">
        <v>107198</v>
      </c>
      <c r="AG514" s="280"/>
    </row>
    <row r="515" spans="25:33" x14ac:dyDescent="0.25">
      <c r="Y515" s="5" t="s">
        <v>1696</v>
      </c>
      <c r="Z515" s="5" t="s">
        <v>1505</v>
      </c>
      <c r="AA515" s="5">
        <v>2.8</v>
      </c>
      <c r="AB515" s="539">
        <v>106997</v>
      </c>
      <c r="AG515" s="280"/>
    </row>
    <row r="516" spans="25:33" x14ac:dyDescent="0.25">
      <c r="Y516" s="5" t="s">
        <v>1697</v>
      </c>
      <c r="Z516" s="5" t="s">
        <v>1505</v>
      </c>
      <c r="AA516" s="5">
        <v>7.9</v>
      </c>
      <c r="AB516" s="539">
        <v>106538</v>
      </c>
      <c r="AG516" s="280"/>
    </row>
    <row r="517" spans="25:33" x14ac:dyDescent="0.25">
      <c r="Y517" s="5" t="s">
        <v>1698</v>
      </c>
      <c r="Z517" s="5" t="s">
        <v>1505</v>
      </c>
      <c r="AA517" s="5">
        <v>9.5</v>
      </c>
      <c r="AB517" s="539">
        <v>106100</v>
      </c>
      <c r="AG517" s="280"/>
    </row>
    <row r="518" spans="25:33" x14ac:dyDescent="0.25">
      <c r="Y518" s="5" t="s">
        <v>1699</v>
      </c>
      <c r="Z518" s="5" t="s">
        <v>1505</v>
      </c>
      <c r="AA518" s="5">
        <v>2.5</v>
      </c>
      <c r="AB518" s="539">
        <v>106082</v>
      </c>
      <c r="AG518" s="280"/>
    </row>
    <row r="519" spans="25:33" x14ac:dyDescent="0.25">
      <c r="Y519" s="5" t="s">
        <v>1700</v>
      </c>
      <c r="Z519" s="5" t="s">
        <v>1505</v>
      </c>
      <c r="AA519" s="5">
        <v>8.3000000000000007</v>
      </c>
      <c r="AB519" s="539">
        <v>105938</v>
      </c>
      <c r="AG519" s="280"/>
    </row>
    <row r="520" spans="25:33" x14ac:dyDescent="0.25">
      <c r="Y520" s="5" t="s">
        <v>1701</v>
      </c>
      <c r="Z520" s="5" t="s">
        <v>1505</v>
      </c>
      <c r="AA520" s="5">
        <v>3.6</v>
      </c>
      <c r="AB520" s="539">
        <v>105753</v>
      </c>
      <c r="AG520" s="280"/>
    </row>
    <row r="521" spans="25:33" x14ac:dyDescent="0.25">
      <c r="Y521" s="5" t="s">
        <v>1702</v>
      </c>
      <c r="Z521" s="5" t="s">
        <v>1505</v>
      </c>
      <c r="AA521" s="5">
        <v>3.9</v>
      </c>
      <c r="AB521" s="539">
        <v>105090</v>
      </c>
      <c r="AG521" s="280"/>
    </row>
    <row r="522" spans="25:33" x14ac:dyDescent="0.25">
      <c r="Y522" s="5" t="s">
        <v>1703</v>
      </c>
      <c r="Z522" s="5" t="s">
        <v>1505</v>
      </c>
      <c r="AA522" s="5">
        <v>6.9</v>
      </c>
      <c r="AB522" s="539">
        <v>105018</v>
      </c>
      <c r="AG522" s="280"/>
    </row>
    <row r="523" spans="25:33" x14ac:dyDescent="0.25">
      <c r="Y523" s="5" t="s">
        <v>1704</v>
      </c>
      <c r="Z523" s="5" t="s">
        <v>1505</v>
      </c>
      <c r="AA523" s="5">
        <v>4.8</v>
      </c>
      <c r="AB523" s="539">
        <v>104943</v>
      </c>
      <c r="AG523" s="280"/>
    </row>
    <row r="524" spans="25:33" x14ac:dyDescent="0.25">
      <c r="Y524" s="5" t="s">
        <v>1705</v>
      </c>
      <c r="Z524" s="5" t="s">
        <v>1505</v>
      </c>
      <c r="AA524" s="5">
        <v>1.4</v>
      </c>
      <c r="AB524" s="539">
        <v>104862</v>
      </c>
      <c r="AG524" s="280"/>
    </row>
    <row r="525" spans="25:33" x14ac:dyDescent="0.25">
      <c r="Y525" s="5" t="s">
        <v>1706</v>
      </c>
      <c r="Z525" s="5" t="s">
        <v>1505</v>
      </c>
      <c r="AA525" s="5">
        <v>6.7</v>
      </c>
      <c r="AB525" s="539">
        <v>104426</v>
      </c>
      <c r="AG525" s="280"/>
    </row>
    <row r="526" spans="25:33" x14ac:dyDescent="0.25">
      <c r="Y526" s="5" t="s">
        <v>1707</v>
      </c>
      <c r="Z526" s="5" t="s">
        <v>1505</v>
      </c>
      <c r="AA526" s="5">
        <v>6.9</v>
      </c>
      <c r="AB526" s="539">
        <v>103657</v>
      </c>
      <c r="AG526" s="280"/>
    </row>
    <row r="527" spans="25:33" x14ac:dyDescent="0.25">
      <c r="Y527" s="5" t="s">
        <v>1708</v>
      </c>
      <c r="Z527" s="5" t="s">
        <v>1505</v>
      </c>
      <c r="AA527" s="5">
        <v>5.6</v>
      </c>
      <c r="AB527" s="539">
        <v>103469</v>
      </c>
      <c r="AG527" s="280"/>
    </row>
    <row r="528" spans="25:33" x14ac:dyDescent="0.25">
      <c r="Y528" s="5" t="s">
        <v>1709</v>
      </c>
      <c r="Z528" s="5" t="s">
        <v>1505</v>
      </c>
      <c r="AA528" s="5">
        <v>9.4</v>
      </c>
      <c r="AB528" s="539">
        <v>103403</v>
      </c>
      <c r="AG528" s="280"/>
    </row>
    <row r="529" spans="25:33" x14ac:dyDescent="0.25">
      <c r="Y529" s="5" t="s">
        <v>1710</v>
      </c>
      <c r="Z529" s="5" t="s">
        <v>1505</v>
      </c>
      <c r="AA529" s="5">
        <v>1.3</v>
      </c>
      <c r="AB529" s="539">
        <v>103122</v>
      </c>
      <c r="AG529" s="280"/>
    </row>
    <row r="530" spans="25:33" x14ac:dyDescent="0.25">
      <c r="Y530" s="5" t="s">
        <v>1711</v>
      </c>
      <c r="Z530" s="5" t="s">
        <v>1505</v>
      </c>
      <c r="AA530" s="5">
        <v>3.5</v>
      </c>
      <c r="AB530" s="539">
        <v>103095</v>
      </c>
      <c r="AG530" s="280"/>
    </row>
    <row r="531" spans="25:33" x14ac:dyDescent="0.25">
      <c r="Y531" s="5" t="s">
        <v>1712</v>
      </c>
      <c r="Z531" s="5" t="s">
        <v>1505</v>
      </c>
      <c r="AA531" s="5">
        <v>26.2</v>
      </c>
      <c r="AB531" s="539">
        <v>102895</v>
      </c>
      <c r="AG531" s="280"/>
    </row>
    <row r="532" spans="25:33" x14ac:dyDescent="0.25">
      <c r="Y532" s="5" t="s">
        <v>1713</v>
      </c>
      <c r="Z532" s="5" t="s">
        <v>1505</v>
      </c>
      <c r="AA532" s="5">
        <v>5.7</v>
      </c>
      <c r="AB532" s="539">
        <v>102668</v>
      </c>
      <c r="AG532" s="280"/>
    </row>
    <row r="533" spans="25:33" x14ac:dyDescent="0.25">
      <c r="Y533" s="5" t="s">
        <v>1714</v>
      </c>
      <c r="Z533" s="5" t="s">
        <v>1505</v>
      </c>
      <c r="AA533" s="5">
        <v>9.3000000000000007</v>
      </c>
      <c r="AB533" s="539">
        <v>102314</v>
      </c>
      <c r="AG533" s="280"/>
    </row>
    <row r="534" spans="25:33" x14ac:dyDescent="0.25">
      <c r="Y534" s="5" t="s">
        <v>1715</v>
      </c>
      <c r="Z534" s="5" t="s">
        <v>1505</v>
      </c>
      <c r="AA534" s="5">
        <v>1.8</v>
      </c>
      <c r="AB534" s="539">
        <v>102298</v>
      </c>
      <c r="AG534" s="280"/>
    </row>
    <row r="535" spans="25:33" x14ac:dyDescent="0.25">
      <c r="Y535" s="5" t="s">
        <v>1716</v>
      </c>
      <c r="Z535" s="5" t="s">
        <v>1505</v>
      </c>
      <c r="AA535" s="5">
        <v>8.3000000000000007</v>
      </c>
      <c r="AB535" s="539">
        <v>101746</v>
      </c>
      <c r="AG535" s="280"/>
    </row>
    <row r="536" spans="25:33" x14ac:dyDescent="0.25">
      <c r="Y536" s="5" t="s">
        <v>1717</v>
      </c>
      <c r="Z536" s="5" t="s">
        <v>1505</v>
      </c>
      <c r="AA536" s="5">
        <v>3.4</v>
      </c>
      <c r="AB536" s="539">
        <v>101290</v>
      </c>
      <c r="AG536" s="280"/>
    </row>
    <row r="537" spans="25:33" x14ac:dyDescent="0.25">
      <c r="Y537" s="5" t="s">
        <v>1718</v>
      </c>
      <c r="Z537" s="5" t="s">
        <v>1505</v>
      </c>
      <c r="AA537" s="5">
        <v>3.5</v>
      </c>
      <c r="AB537" s="539">
        <v>101250</v>
      </c>
      <c r="AG537" s="280"/>
    </row>
    <row r="538" spans="25:33" x14ac:dyDescent="0.25">
      <c r="Y538" s="5" t="s">
        <v>1719</v>
      </c>
      <c r="Z538" s="5" t="s">
        <v>1505</v>
      </c>
      <c r="AA538" s="5">
        <v>3.5</v>
      </c>
      <c r="AB538" s="539">
        <v>101214</v>
      </c>
      <c r="AG538" s="280"/>
    </row>
    <row r="539" spans="25:33" x14ac:dyDescent="0.25">
      <c r="Y539" s="5" t="s">
        <v>1720</v>
      </c>
      <c r="Z539" s="5" t="s">
        <v>1505</v>
      </c>
      <c r="AA539" s="5">
        <v>13.7</v>
      </c>
      <c r="AB539" s="539">
        <v>101178</v>
      </c>
      <c r="AG539" s="280"/>
    </row>
    <row r="540" spans="25:33" x14ac:dyDescent="0.25">
      <c r="Y540" s="5" t="s">
        <v>1721</v>
      </c>
      <c r="Z540" s="5" t="s">
        <v>1505</v>
      </c>
      <c r="AA540" s="5">
        <v>6.1</v>
      </c>
      <c r="AB540" s="539">
        <v>100903</v>
      </c>
      <c r="AG540" s="280"/>
    </row>
    <row r="541" spans="25:33" x14ac:dyDescent="0.25">
      <c r="Y541" s="5" t="s">
        <v>1722</v>
      </c>
      <c r="Z541" s="5" t="s">
        <v>1505</v>
      </c>
      <c r="AA541" s="5">
        <v>5.4</v>
      </c>
      <c r="AB541" s="539">
        <v>100868</v>
      </c>
      <c r="AG541" s="280"/>
    </row>
    <row r="542" spans="25:33" x14ac:dyDescent="0.25">
      <c r="Y542" s="5" t="s">
        <v>1723</v>
      </c>
      <c r="Z542" s="5" t="s">
        <v>1505</v>
      </c>
      <c r="AA542" s="5">
        <v>1.5</v>
      </c>
      <c r="AB542" s="539">
        <v>100711</v>
      </c>
      <c r="AG542" s="280"/>
    </row>
    <row r="543" spans="25:33" x14ac:dyDescent="0.25">
      <c r="Y543" s="5" t="s">
        <v>1724</v>
      </c>
      <c r="Z543" s="5" t="s">
        <v>1505</v>
      </c>
      <c r="AA543" s="5">
        <v>9.8000000000000007</v>
      </c>
      <c r="AB543" s="539">
        <v>100606</v>
      </c>
      <c r="AG543" s="280"/>
    </row>
    <row r="544" spans="25:33" x14ac:dyDescent="0.25">
      <c r="Y544" s="5" t="s">
        <v>1725</v>
      </c>
      <c r="Z544" s="5" t="s">
        <v>1505</v>
      </c>
      <c r="AA544" s="5">
        <v>3.2</v>
      </c>
      <c r="AB544" s="539">
        <v>100602</v>
      </c>
      <c r="AG544" s="280"/>
    </row>
    <row r="545" spans="25:33" x14ac:dyDescent="0.25">
      <c r="Y545" s="5" t="s">
        <v>1726</v>
      </c>
      <c r="Z545" s="5" t="s">
        <v>1505</v>
      </c>
      <c r="AA545" s="5">
        <v>2.6</v>
      </c>
      <c r="AB545" s="539">
        <v>100179</v>
      </c>
      <c r="AG545" s="280"/>
    </row>
    <row r="546" spans="25:33" x14ac:dyDescent="0.25">
      <c r="Y546" s="5" t="s">
        <v>1727</v>
      </c>
      <c r="Z546" s="5" t="s">
        <v>1505</v>
      </c>
      <c r="AA546" s="5">
        <v>2.8</v>
      </c>
      <c r="AB546" s="539">
        <v>99854</v>
      </c>
      <c r="AG546" s="280"/>
    </row>
    <row r="547" spans="25:33" x14ac:dyDescent="0.25">
      <c r="Y547" s="5" t="s">
        <v>1728</v>
      </c>
      <c r="Z547" s="5" t="s">
        <v>1505</v>
      </c>
      <c r="AA547" s="5">
        <v>4.4000000000000004</v>
      </c>
      <c r="AB547" s="539">
        <v>99821</v>
      </c>
      <c r="AG547" s="280"/>
    </row>
    <row r="548" spans="25:33" x14ac:dyDescent="0.25">
      <c r="Y548" s="5" t="s">
        <v>1729</v>
      </c>
      <c r="Z548" s="5" t="s">
        <v>1505</v>
      </c>
      <c r="AA548" s="5">
        <v>2.2000000000000002</v>
      </c>
      <c r="AB548" s="539">
        <v>99808</v>
      </c>
      <c r="AG548" s="280"/>
    </row>
    <row r="549" spans="25:33" x14ac:dyDescent="0.25">
      <c r="Y549" s="5" t="s">
        <v>1730</v>
      </c>
      <c r="Z549" s="5" t="s">
        <v>1505</v>
      </c>
      <c r="AA549" s="5">
        <v>3.2</v>
      </c>
      <c r="AB549" s="539">
        <v>99808</v>
      </c>
      <c r="AG549" s="280"/>
    </row>
    <row r="550" spans="25:33" x14ac:dyDescent="0.25">
      <c r="Y550" s="5" t="s">
        <v>1731</v>
      </c>
      <c r="Z550" s="5" t="s">
        <v>1505</v>
      </c>
      <c r="AA550" s="5">
        <v>7.2</v>
      </c>
      <c r="AB550" s="539">
        <v>99632</v>
      </c>
      <c r="AG550" s="280"/>
    </row>
    <row r="551" spans="25:33" x14ac:dyDescent="0.25">
      <c r="Y551" s="5" t="s">
        <v>1732</v>
      </c>
      <c r="Z551" s="5" t="s">
        <v>1505</v>
      </c>
      <c r="AA551" s="5">
        <v>4.5999999999999996</v>
      </c>
      <c r="AB551" s="539">
        <v>99628</v>
      </c>
      <c r="AG551" s="280"/>
    </row>
    <row r="552" spans="25:33" x14ac:dyDescent="0.25">
      <c r="Y552" s="5" t="s">
        <v>1733</v>
      </c>
      <c r="Z552" s="5" t="s">
        <v>1505</v>
      </c>
      <c r="AA552" s="5">
        <v>4.2</v>
      </c>
      <c r="AB552" s="539">
        <v>99525</v>
      </c>
      <c r="AG552" s="280"/>
    </row>
    <row r="553" spans="25:33" x14ac:dyDescent="0.25">
      <c r="Y553" s="5" t="s">
        <v>1734</v>
      </c>
      <c r="Z553" s="5" t="s">
        <v>1505</v>
      </c>
      <c r="AA553" s="5">
        <v>2.8</v>
      </c>
      <c r="AB553" s="539">
        <v>99231</v>
      </c>
      <c r="AG553" s="280"/>
    </row>
    <row r="554" spans="25:33" x14ac:dyDescent="0.25">
      <c r="Y554" s="5" t="s">
        <v>1735</v>
      </c>
      <c r="Z554" s="5" t="s">
        <v>1505</v>
      </c>
      <c r="AA554" s="5">
        <v>11.1</v>
      </c>
      <c r="AB554" s="539">
        <v>99231</v>
      </c>
      <c r="AG554" s="280"/>
    </row>
    <row r="555" spans="25:33" x14ac:dyDescent="0.25">
      <c r="Y555" s="5" t="s">
        <v>1736</v>
      </c>
      <c r="Z555" s="5" t="s">
        <v>1505</v>
      </c>
      <c r="AA555" s="5">
        <v>11.7</v>
      </c>
      <c r="AB555" s="539">
        <v>98977</v>
      </c>
      <c r="AG555" s="280"/>
    </row>
    <row r="556" spans="25:33" x14ac:dyDescent="0.25">
      <c r="Y556" s="5" t="s">
        <v>1737</v>
      </c>
      <c r="Z556" s="5" t="s">
        <v>1505</v>
      </c>
      <c r="AA556" s="5">
        <v>5.5</v>
      </c>
      <c r="AB556" s="539">
        <v>98250</v>
      </c>
      <c r="AG556" s="280"/>
    </row>
    <row r="557" spans="25:33" x14ac:dyDescent="0.25">
      <c r="Y557" s="5" t="s">
        <v>1738</v>
      </c>
      <c r="Z557" s="5" t="s">
        <v>1505</v>
      </c>
      <c r="AA557" s="5">
        <v>13.7</v>
      </c>
      <c r="AB557" s="539">
        <v>98239</v>
      </c>
      <c r="AG557" s="280"/>
    </row>
    <row r="558" spans="25:33" x14ac:dyDescent="0.25">
      <c r="Y558" s="5" t="s">
        <v>1739</v>
      </c>
      <c r="Z558" s="5" t="s">
        <v>1505</v>
      </c>
      <c r="AA558" s="5">
        <v>7</v>
      </c>
      <c r="AB558" s="539">
        <v>98125</v>
      </c>
      <c r="AG558" s="280"/>
    </row>
    <row r="559" spans="25:33" x14ac:dyDescent="0.25">
      <c r="Y559" s="5" t="s">
        <v>1740</v>
      </c>
      <c r="Z559" s="5" t="s">
        <v>1505</v>
      </c>
      <c r="AA559" s="5">
        <v>3.2</v>
      </c>
      <c r="AB559" s="539">
        <v>98036</v>
      </c>
      <c r="AG559" s="280"/>
    </row>
    <row r="560" spans="25:33" x14ac:dyDescent="0.25">
      <c r="Y560" s="5" t="s">
        <v>1741</v>
      </c>
      <c r="Z560" s="5" t="s">
        <v>1505</v>
      </c>
      <c r="AA560" s="5">
        <v>9.8000000000000007</v>
      </c>
      <c r="AB560" s="539">
        <v>98023</v>
      </c>
      <c r="AG560" s="280"/>
    </row>
    <row r="561" spans="25:33" x14ac:dyDescent="0.25">
      <c r="Y561" s="5" t="s">
        <v>1742</v>
      </c>
      <c r="Z561" s="5" t="s">
        <v>1505</v>
      </c>
      <c r="AA561" s="5">
        <v>12.3</v>
      </c>
      <c r="AB561" s="539">
        <v>97938</v>
      </c>
      <c r="AG561" s="280"/>
    </row>
    <row r="562" spans="25:33" x14ac:dyDescent="0.25">
      <c r="Y562" s="5" t="s">
        <v>1743</v>
      </c>
      <c r="Z562" s="5" t="s">
        <v>1505</v>
      </c>
      <c r="AA562" s="5">
        <v>5.6</v>
      </c>
      <c r="AB562" s="539">
        <v>97500</v>
      </c>
      <c r="AG562" s="280"/>
    </row>
    <row r="563" spans="25:33" x14ac:dyDescent="0.25">
      <c r="Y563" s="5" t="s">
        <v>1744</v>
      </c>
      <c r="Z563" s="5" t="s">
        <v>1505</v>
      </c>
      <c r="AA563" s="5">
        <v>14.8</v>
      </c>
      <c r="AB563" s="539">
        <v>97214</v>
      </c>
      <c r="AG563" s="280"/>
    </row>
    <row r="564" spans="25:33" x14ac:dyDescent="0.25">
      <c r="Y564" s="5" t="s">
        <v>1745</v>
      </c>
      <c r="Z564" s="5" t="s">
        <v>1505</v>
      </c>
      <c r="AA564" s="5">
        <v>0.9</v>
      </c>
      <c r="AB564" s="539">
        <v>96765</v>
      </c>
      <c r="AG564" s="280"/>
    </row>
    <row r="565" spans="25:33" x14ac:dyDescent="0.25">
      <c r="Y565" s="5" t="s">
        <v>1746</v>
      </c>
      <c r="Z565" s="5" t="s">
        <v>1505</v>
      </c>
      <c r="AA565" s="5">
        <v>10.6</v>
      </c>
      <c r="AB565" s="539">
        <v>96742</v>
      </c>
      <c r="AG565" s="280"/>
    </row>
    <row r="566" spans="25:33" x14ac:dyDescent="0.25">
      <c r="Y566" s="5" t="s">
        <v>1747</v>
      </c>
      <c r="Z566" s="5" t="s">
        <v>1505</v>
      </c>
      <c r="AA566" s="5">
        <v>4.5</v>
      </c>
      <c r="AB566" s="539">
        <v>96696</v>
      </c>
      <c r="AG566" s="280"/>
    </row>
    <row r="567" spans="25:33" x14ac:dyDescent="0.25">
      <c r="Y567" s="5" t="s">
        <v>1748</v>
      </c>
      <c r="Z567" s="5" t="s">
        <v>1505</v>
      </c>
      <c r="AA567" s="5">
        <v>11.5</v>
      </c>
      <c r="AB567" s="539">
        <v>96603</v>
      </c>
      <c r="AG567" s="280"/>
    </row>
    <row r="568" spans="25:33" x14ac:dyDescent="0.25">
      <c r="Y568" s="5" t="s">
        <v>1749</v>
      </c>
      <c r="Z568" s="5" t="s">
        <v>1505</v>
      </c>
      <c r="AA568" s="5">
        <v>19.899999999999999</v>
      </c>
      <c r="AB568" s="539">
        <v>96538</v>
      </c>
      <c r="AG568" s="280"/>
    </row>
    <row r="569" spans="25:33" x14ac:dyDescent="0.25">
      <c r="Y569" s="5" t="s">
        <v>1750</v>
      </c>
      <c r="Z569" s="5" t="s">
        <v>1505</v>
      </c>
      <c r="AA569" s="5">
        <v>0.2</v>
      </c>
      <c r="AB569" s="539">
        <v>96506</v>
      </c>
      <c r="AG569" s="280"/>
    </row>
    <row r="570" spans="25:33" x14ac:dyDescent="0.25">
      <c r="Y570" s="5" t="s">
        <v>1751</v>
      </c>
      <c r="Z570" s="5" t="s">
        <v>1505</v>
      </c>
      <c r="AA570" s="5">
        <v>6.1</v>
      </c>
      <c r="AB570" s="539">
        <v>96396</v>
      </c>
      <c r="AG570" s="280"/>
    </row>
    <row r="571" spans="25:33" x14ac:dyDescent="0.25">
      <c r="Y571" s="5" t="s">
        <v>1752</v>
      </c>
      <c r="Z571" s="5" t="s">
        <v>1505</v>
      </c>
      <c r="AA571" s="5">
        <v>9.3000000000000007</v>
      </c>
      <c r="AB571" s="539">
        <v>96385</v>
      </c>
      <c r="AG571" s="280"/>
    </row>
    <row r="572" spans="25:33" x14ac:dyDescent="0.25">
      <c r="Y572" s="5" t="s">
        <v>1753</v>
      </c>
      <c r="Z572" s="5" t="s">
        <v>1505</v>
      </c>
      <c r="AA572" s="5">
        <v>2.1</v>
      </c>
      <c r="AB572" s="539">
        <v>96328</v>
      </c>
      <c r="AG572" s="281"/>
    </row>
    <row r="573" spans="25:33" x14ac:dyDescent="0.25">
      <c r="Y573" s="5" t="s">
        <v>1754</v>
      </c>
      <c r="Z573" s="5" t="s">
        <v>1505</v>
      </c>
      <c r="AA573" s="5">
        <v>8.1999999999999993</v>
      </c>
      <c r="AB573" s="539">
        <v>96042</v>
      </c>
      <c r="AG573" s="280"/>
    </row>
    <row r="574" spans="25:33" x14ac:dyDescent="0.25">
      <c r="Y574" s="5" t="s">
        <v>1755</v>
      </c>
      <c r="Z574" s="5" t="s">
        <v>1505</v>
      </c>
      <c r="AA574" s="5">
        <v>0</v>
      </c>
      <c r="AB574" s="539">
        <v>96014</v>
      </c>
      <c r="AG574" s="280"/>
    </row>
    <row r="575" spans="25:33" x14ac:dyDescent="0.25">
      <c r="Y575" s="5" t="s">
        <v>1756</v>
      </c>
      <c r="Z575" s="5" t="s">
        <v>1505</v>
      </c>
      <c r="AA575" s="5">
        <v>20.8</v>
      </c>
      <c r="AB575" s="539">
        <v>96004</v>
      </c>
      <c r="AG575" s="280"/>
    </row>
    <row r="576" spans="25:33" x14ac:dyDescent="0.25">
      <c r="Y576" s="5" t="s">
        <v>1757</v>
      </c>
      <c r="Z576" s="5" t="s">
        <v>1505</v>
      </c>
      <c r="AA576" s="5">
        <v>5</v>
      </c>
      <c r="AB576" s="539">
        <v>95912</v>
      </c>
      <c r="AG576" s="280"/>
    </row>
    <row r="577" spans="25:33" x14ac:dyDescent="0.25">
      <c r="Y577" s="5" t="s">
        <v>1758</v>
      </c>
      <c r="Z577" s="5" t="s">
        <v>1505</v>
      </c>
      <c r="AA577" s="5">
        <v>6.4</v>
      </c>
      <c r="AB577" s="539">
        <v>95825</v>
      </c>
      <c r="AG577" s="280"/>
    </row>
    <row r="578" spans="25:33" x14ac:dyDescent="0.25">
      <c r="Y578" s="5" t="s">
        <v>1759</v>
      </c>
      <c r="Z578" s="5" t="s">
        <v>1505</v>
      </c>
      <c r="AA578" s="5">
        <v>5.3</v>
      </c>
      <c r="AB578" s="539">
        <v>95504</v>
      </c>
      <c r="AG578" s="280"/>
    </row>
    <row r="579" spans="25:33" x14ac:dyDescent="0.25">
      <c r="Y579" s="5" t="s">
        <v>1760</v>
      </c>
      <c r="Z579" s="5" t="s">
        <v>1505</v>
      </c>
      <c r="AA579" s="5">
        <v>0.5</v>
      </c>
      <c r="AB579" s="539">
        <v>95484</v>
      </c>
      <c r="AG579" s="280"/>
    </row>
    <row r="580" spans="25:33" x14ac:dyDescent="0.25">
      <c r="Y580" s="5" t="s">
        <v>1761</v>
      </c>
      <c r="Z580" s="5" t="s">
        <v>1505</v>
      </c>
      <c r="AA580" s="5">
        <v>1.9</v>
      </c>
      <c r="AB580" s="539">
        <v>95388</v>
      </c>
      <c r="AG580" s="280"/>
    </row>
    <row r="581" spans="25:33" x14ac:dyDescent="0.25">
      <c r="Y581" s="5" t="s">
        <v>1762</v>
      </c>
      <c r="Z581" s="5" t="s">
        <v>1505</v>
      </c>
      <c r="AA581" s="5">
        <v>6.8</v>
      </c>
      <c r="AB581" s="539">
        <v>95216</v>
      </c>
      <c r="AG581" s="280"/>
    </row>
    <row r="582" spans="25:33" x14ac:dyDescent="0.25">
      <c r="Y582" s="5" t="s">
        <v>1763</v>
      </c>
      <c r="Z582" s="5" t="s">
        <v>1505</v>
      </c>
      <c r="AA582" s="5">
        <v>4.3</v>
      </c>
      <c r="AB582" s="539">
        <v>95054</v>
      </c>
      <c r="AG582" s="280"/>
    </row>
    <row r="583" spans="25:33" x14ac:dyDescent="0.25">
      <c r="Y583" s="5" t="s">
        <v>1764</v>
      </c>
      <c r="Z583" s="5" t="s">
        <v>1505</v>
      </c>
      <c r="AA583" s="5">
        <v>22.6</v>
      </c>
      <c r="AB583" s="539">
        <v>95000</v>
      </c>
      <c r="AG583" s="280"/>
    </row>
    <row r="584" spans="25:33" x14ac:dyDescent="0.25">
      <c r="Y584" s="5" t="s">
        <v>1765</v>
      </c>
      <c r="Z584" s="5" t="s">
        <v>1505</v>
      </c>
      <c r="AA584" s="5">
        <v>6.5</v>
      </c>
      <c r="AB584" s="539">
        <v>94583</v>
      </c>
      <c r="AG584" s="280"/>
    </row>
    <row r="585" spans="25:33" x14ac:dyDescent="0.25">
      <c r="Y585" s="5" t="s">
        <v>1766</v>
      </c>
      <c r="Z585" s="5" t="s">
        <v>1505</v>
      </c>
      <c r="AA585" s="5">
        <v>14.6</v>
      </c>
      <c r="AB585" s="539">
        <v>94474</v>
      </c>
      <c r="AG585" s="280"/>
    </row>
    <row r="586" spans="25:33" x14ac:dyDescent="0.25">
      <c r="Y586" s="5" t="s">
        <v>1767</v>
      </c>
      <c r="Z586" s="5" t="s">
        <v>1505</v>
      </c>
      <c r="AA586" s="5">
        <v>16.2</v>
      </c>
      <c r="AB586" s="539">
        <v>94335</v>
      </c>
      <c r="AG586" s="280"/>
    </row>
    <row r="587" spans="25:33" x14ac:dyDescent="0.25">
      <c r="Y587" s="5" t="s">
        <v>1768</v>
      </c>
      <c r="Z587" s="5" t="s">
        <v>1505</v>
      </c>
      <c r="AA587" s="5">
        <v>7.3</v>
      </c>
      <c r="AB587" s="539">
        <v>94211</v>
      </c>
      <c r="AG587" s="280"/>
    </row>
    <row r="588" spans="25:33" x14ac:dyDescent="0.25">
      <c r="Y588" s="5" t="s">
        <v>1769</v>
      </c>
      <c r="Z588" s="5" t="s">
        <v>1505</v>
      </c>
      <c r="AA588" s="5">
        <v>5.0999999999999996</v>
      </c>
      <c r="AB588" s="539">
        <v>94185</v>
      </c>
      <c r="AG588" s="280"/>
    </row>
    <row r="589" spans="25:33" x14ac:dyDescent="0.25">
      <c r="Y589" s="5" t="s">
        <v>1770</v>
      </c>
      <c r="Z589" s="5" t="s">
        <v>1505</v>
      </c>
      <c r="AA589" s="5">
        <v>6.2</v>
      </c>
      <c r="AB589" s="539">
        <v>93548</v>
      </c>
      <c r="AG589" s="280"/>
    </row>
    <row r="590" spans="25:33" x14ac:dyDescent="0.25">
      <c r="Y590" s="5" t="s">
        <v>1771</v>
      </c>
      <c r="Z590" s="5" t="s">
        <v>1505</v>
      </c>
      <c r="AA590" s="5">
        <v>7.8</v>
      </c>
      <c r="AB590" s="539">
        <v>93333</v>
      </c>
      <c r="AG590" s="280"/>
    </row>
    <row r="591" spans="25:33" x14ac:dyDescent="0.25">
      <c r="Y591" s="5" t="s">
        <v>1772</v>
      </c>
      <c r="Z591" s="5" t="s">
        <v>1505</v>
      </c>
      <c r="AA591" s="5">
        <v>12</v>
      </c>
      <c r="AB591" s="539">
        <v>92734</v>
      </c>
      <c r="AG591" s="280"/>
    </row>
    <row r="592" spans="25:33" x14ac:dyDescent="0.25">
      <c r="Y592" s="5" t="s">
        <v>1773</v>
      </c>
      <c r="Z592" s="5" t="s">
        <v>1505</v>
      </c>
      <c r="AA592" s="5">
        <v>3.9</v>
      </c>
      <c r="AB592" s="539">
        <v>91950</v>
      </c>
      <c r="AG592" s="280"/>
    </row>
    <row r="593" spans="25:33" x14ac:dyDescent="0.25">
      <c r="Y593" s="5" t="s">
        <v>1774</v>
      </c>
      <c r="Z593" s="5" t="s">
        <v>1505</v>
      </c>
      <c r="AA593" s="5">
        <v>5.0999999999999996</v>
      </c>
      <c r="AB593" s="539">
        <v>91858</v>
      </c>
      <c r="AG593" s="280"/>
    </row>
    <row r="594" spans="25:33" x14ac:dyDescent="0.25">
      <c r="Y594" s="5" t="s">
        <v>1775</v>
      </c>
      <c r="Z594" s="5" t="s">
        <v>1505</v>
      </c>
      <c r="AA594" s="5">
        <v>2.8</v>
      </c>
      <c r="AB594" s="539">
        <v>91790</v>
      </c>
      <c r="AG594" s="280"/>
    </row>
    <row r="595" spans="25:33" x14ac:dyDescent="0.25">
      <c r="Y595" s="5" t="s">
        <v>1776</v>
      </c>
      <c r="Z595" s="5" t="s">
        <v>1505</v>
      </c>
      <c r="AA595" s="5">
        <v>9.1999999999999993</v>
      </c>
      <c r="AB595" s="539">
        <v>91596</v>
      </c>
      <c r="AG595" s="280"/>
    </row>
    <row r="596" spans="25:33" x14ac:dyDescent="0.25">
      <c r="Y596" s="5" t="s">
        <v>1777</v>
      </c>
      <c r="Z596" s="5" t="s">
        <v>1505</v>
      </c>
      <c r="AA596" s="5">
        <v>3.1</v>
      </c>
      <c r="AB596" s="539">
        <v>91458</v>
      </c>
      <c r="AG596" s="280"/>
    </row>
    <row r="597" spans="25:33" x14ac:dyDescent="0.25">
      <c r="Y597" s="5" t="s">
        <v>1778</v>
      </c>
      <c r="Z597" s="5" t="s">
        <v>1505</v>
      </c>
      <c r="AA597" s="5">
        <v>15.2</v>
      </c>
      <c r="AB597" s="539">
        <v>91441</v>
      </c>
      <c r="AG597" s="280"/>
    </row>
    <row r="598" spans="25:33" x14ac:dyDescent="0.25">
      <c r="Y598" s="5" t="s">
        <v>1779</v>
      </c>
      <c r="Z598" s="5" t="s">
        <v>1505</v>
      </c>
      <c r="AA598" s="5">
        <v>17</v>
      </c>
      <c r="AB598" s="539">
        <v>91374</v>
      </c>
      <c r="AG598" s="280"/>
    </row>
    <row r="599" spans="25:33" x14ac:dyDescent="0.25">
      <c r="Y599" s="5" t="s">
        <v>1780</v>
      </c>
      <c r="Z599" s="5" t="s">
        <v>1505</v>
      </c>
      <c r="AA599" s="5">
        <v>16.899999999999999</v>
      </c>
      <c r="AB599" s="539">
        <v>91373</v>
      </c>
      <c r="AG599" s="280"/>
    </row>
    <row r="600" spans="25:33" x14ac:dyDescent="0.25">
      <c r="Y600" s="5" t="s">
        <v>1781</v>
      </c>
      <c r="Z600" s="5" t="s">
        <v>1505</v>
      </c>
      <c r="AA600" s="5">
        <v>4.5999999999999996</v>
      </c>
      <c r="AB600" s="539">
        <v>91365</v>
      </c>
      <c r="AG600" s="280"/>
    </row>
    <row r="601" spans="25:33" x14ac:dyDescent="0.25">
      <c r="Y601" s="5" t="s">
        <v>1782</v>
      </c>
      <c r="Z601" s="5" t="s">
        <v>1505</v>
      </c>
      <c r="AA601" s="5">
        <v>2.4</v>
      </c>
      <c r="AB601" s="539">
        <v>91270</v>
      </c>
      <c r="AG601" s="280"/>
    </row>
    <row r="602" spans="25:33" x14ac:dyDescent="0.25">
      <c r="Y602" s="5" t="s">
        <v>1783</v>
      </c>
      <c r="Z602" s="5" t="s">
        <v>1505</v>
      </c>
      <c r="AA602" s="5">
        <v>11.5</v>
      </c>
      <c r="AB602" s="539">
        <v>91120</v>
      </c>
      <c r="AG602" s="280"/>
    </row>
    <row r="603" spans="25:33" x14ac:dyDescent="0.25">
      <c r="Y603" s="5" t="s">
        <v>1784</v>
      </c>
      <c r="Z603" s="5" t="s">
        <v>1505</v>
      </c>
      <c r="AA603" s="5">
        <v>10.4</v>
      </c>
      <c r="AB603" s="539">
        <v>91071</v>
      </c>
      <c r="AG603" s="280"/>
    </row>
    <row r="604" spans="25:33" x14ac:dyDescent="0.25">
      <c r="Y604" s="5" t="s">
        <v>1785</v>
      </c>
      <c r="Z604" s="5" t="s">
        <v>1505</v>
      </c>
      <c r="AA604" s="5">
        <v>6.9</v>
      </c>
      <c r="AB604" s="539">
        <v>90938</v>
      </c>
      <c r="AG604" s="280"/>
    </row>
    <row r="605" spans="25:33" x14ac:dyDescent="0.25">
      <c r="Y605" s="5" t="s">
        <v>1786</v>
      </c>
      <c r="Z605" s="5" t="s">
        <v>1505</v>
      </c>
      <c r="AA605" s="5">
        <v>13.1</v>
      </c>
      <c r="AB605" s="539">
        <v>90515</v>
      </c>
      <c r="AG605" s="280"/>
    </row>
    <row r="606" spans="25:33" x14ac:dyDescent="0.25">
      <c r="Y606" s="5" t="s">
        <v>1787</v>
      </c>
      <c r="Z606" s="5" t="s">
        <v>1505</v>
      </c>
      <c r="AA606" s="5">
        <v>2.9</v>
      </c>
      <c r="AB606" s="539">
        <v>90439</v>
      </c>
      <c r="AG606" s="280"/>
    </row>
    <row r="607" spans="25:33" x14ac:dyDescent="0.25">
      <c r="Y607" s="5" t="s">
        <v>1788</v>
      </c>
      <c r="Z607" s="5" t="s">
        <v>1505</v>
      </c>
      <c r="AA607" s="5">
        <v>3.2</v>
      </c>
      <c r="AB607" s="539">
        <v>90010</v>
      </c>
      <c r="AG607" s="280"/>
    </row>
    <row r="608" spans="25:33" x14ac:dyDescent="0.25">
      <c r="Y608" s="5" t="s">
        <v>1789</v>
      </c>
      <c r="Z608" s="5" t="s">
        <v>1505</v>
      </c>
      <c r="AA608" s="5">
        <v>5.0999999999999996</v>
      </c>
      <c r="AB608" s="539">
        <v>90000</v>
      </c>
      <c r="AG608" s="280"/>
    </row>
    <row r="609" spans="25:33" x14ac:dyDescent="0.25">
      <c r="Y609" s="5" t="s">
        <v>1790</v>
      </c>
      <c r="Z609" s="5" t="s">
        <v>1505</v>
      </c>
      <c r="AA609" s="5">
        <v>21.6</v>
      </c>
      <c r="AB609" s="539">
        <v>89936</v>
      </c>
      <c r="AG609" s="280"/>
    </row>
    <row r="610" spans="25:33" x14ac:dyDescent="0.25">
      <c r="Y610" s="5" t="s">
        <v>1791</v>
      </c>
      <c r="Z610" s="5" t="s">
        <v>1505</v>
      </c>
      <c r="AA610" s="5">
        <v>3.1</v>
      </c>
      <c r="AB610" s="539">
        <v>89931</v>
      </c>
      <c r="AG610" s="280"/>
    </row>
    <row r="611" spans="25:33" x14ac:dyDescent="0.25">
      <c r="Y611" s="5" t="s">
        <v>1792</v>
      </c>
      <c r="Z611" s="5" t="s">
        <v>1505</v>
      </c>
      <c r="AA611" s="5">
        <v>8.4</v>
      </c>
      <c r="AB611" s="539">
        <v>89874</v>
      </c>
      <c r="AG611" s="280"/>
    </row>
    <row r="612" spans="25:33" x14ac:dyDescent="0.25">
      <c r="Y612" s="5" t="s">
        <v>1793</v>
      </c>
      <c r="Z612" s="5" t="s">
        <v>1505</v>
      </c>
      <c r="AA612" s="5">
        <v>3.3</v>
      </c>
      <c r="AB612" s="539">
        <v>89531</v>
      </c>
      <c r="AG612" s="280"/>
    </row>
    <row r="613" spans="25:33" x14ac:dyDescent="0.25">
      <c r="Y613" s="5" t="s">
        <v>1794</v>
      </c>
      <c r="Z613" s="5" t="s">
        <v>1505</v>
      </c>
      <c r="AA613" s="5">
        <v>4.4000000000000004</v>
      </c>
      <c r="AB613" s="539">
        <v>89160</v>
      </c>
      <c r="AG613" s="280"/>
    </row>
    <row r="614" spans="25:33" x14ac:dyDescent="0.25">
      <c r="Y614" s="5" t="s">
        <v>1795</v>
      </c>
      <c r="Z614" s="5" t="s">
        <v>1505</v>
      </c>
      <c r="AA614" s="5">
        <v>10.4</v>
      </c>
      <c r="AB614" s="539">
        <v>89028</v>
      </c>
      <c r="AG614" s="280"/>
    </row>
    <row r="615" spans="25:33" x14ac:dyDescent="0.25">
      <c r="Y615" s="5" t="s">
        <v>1796</v>
      </c>
      <c r="Z615" s="5" t="s">
        <v>1505</v>
      </c>
      <c r="AA615" s="5">
        <v>8.4</v>
      </c>
      <c r="AB615" s="539">
        <v>88977</v>
      </c>
      <c r="AG615" s="280"/>
    </row>
    <row r="616" spans="25:33" x14ac:dyDescent="0.25">
      <c r="Y616" s="5" t="s">
        <v>1797</v>
      </c>
      <c r="Z616" s="5" t="s">
        <v>1505</v>
      </c>
      <c r="AA616" s="5">
        <v>9.3000000000000007</v>
      </c>
      <c r="AB616" s="539">
        <v>88852</v>
      </c>
      <c r="AG616" s="280"/>
    </row>
    <row r="617" spans="25:33" x14ac:dyDescent="0.25">
      <c r="Y617" s="5" t="s">
        <v>1798</v>
      </c>
      <c r="Z617" s="5" t="s">
        <v>1505</v>
      </c>
      <c r="AA617" s="5">
        <v>6</v>
      </c>
      <c r="AB617" s="539">
        <v>88821</v>
      </c>
      <c r="AG617" s="280"/>
    </row>
    <row r="618" spans="25:33" x14ac:dyDescent="0.25">
      <c r="Y618" s="5" t="s">
        <v>1799</v>
      </c>
      <c r="Z618" s="5" t="s">
        <v>1505</v>
      </c>
      <c r="AA618" s="5">
        <v>4.2</v>
      </c>
      <c r="AB618" s="539">
        <v>88818</v>
      </c>
      <c r="AG618" s="280"/>
    </row>
    <row r="619" spans="25:33" x14ac:dyDescent="0.25">
      <c r="Y619" s="5" t="s">
        <v>1800</v>
      </c>
      <c r="Z619" s="5" t="s">
        <v>1505</v>
      </c>
      <c r="AA619" s="5">
        <v>5</v>
      </c>
      <c r="AB619" s="539">
        <v>88655</v>
      </c>
      <c r="AG619" s="280"/>
    </row>
    <row r="620" spans="25:33" x14ac:dyDescent="0.25">
      <c r="Y620" s="5" t="s">
        <v>1801</v>
      </c>
      <c r="Z620" s="5" t="s">
        <v>1505</v>
      </c>
      <c r="AA620" s="5">
        <v>4.5</v>
      </c>
      <c r="AB620" s="539">
        <v>88633</v>
      </c>
      <c r="AG620" s="280"/>
    </row>
    <row r="621" spans="25:33" x14ac:dyDescent="0.25">
      <c r="Y621" s="5" t="s">
        <v>1802</v>
      </c>
      <c r="Z621" s="5" t="s">
        <v>1505</v>
      </c>
      <c r="AA621" s="5">
        <v>19.5</v>
      </c>
      <c r="AB621" s="539">
        <v>88536</v>
      </c>
      <c r="AG621" s="280"/>
    </row>
    <row r="622" spans="25:33" x14ac:dyDescent="0.25">
      <c r="Y622" s="5" t="s">
        <v>1803</v>
      </c>
      <c r="Z622" s="5" t="s">
        <v>1505</v>
      </c>
      <c r="AA622" s="5">
        <v>4.8</v>
      </c>
      <c r="AB622" s="539">
        <v>88516</v>
      </c>
      <c r="AG622" s="280"/>
    </row>
    <row r="623" spans="25:33" x14ac:dyDescent="0.25">
      <c r="Y623" s="5" t="s">
        <v>1804</v>
      </c>
      <c r="Z623" s="5" t="s">
        <v>1505</v>
      </c>
      <c r="AA623" s="5">
        <v>9.1</v>
      </c>
      <c r="AB623" s="539">
        <v>88495</v>
      </c>
      <c r="AG623" s="280"/>
    </row>
    <row r="624" spans="25:33" x14ac:dyDescent="0.25">
      <c r="Y624" s="5" t="s">
        <v>1805</v>
      </c>
      <c r="Z624" s="5" t="s">
        <v>1505</v>
      </c>
      <c r="AA624" s="5">
        <v>2.2999999999999998</v>
      </c>
      <c r="AB624" s="539">
        <v>88488</v>
      </c>
      <c r="AG624" s="280"/>
    </row>
    <row r="625" spans="25:33" x14ac:dyDescent="0.25">
      <c r="Y625" s="5" t="s">
        <v>1806</v>
      </c>
      <c r="Z625" s="5" t="s">
        <v>1505</v>
      </c>
      <c r="AA625" s="5">
        <v>12.9</v>
      </c>
      <c r="AB625" s="539">
        <v>88438</v>
      </c>
      <c r="AG625" s="280"/>
    </row>
    <row r="626" spans="25:33" x14ac:dyDescent="0.25">
      <c r="Y626" s="5" t="s">
        <v>1807</v>
      </c>
      <c r="Z626" s="5" t="s">
        <v>1505</v>
      </c>
      <c r="AA626" s="5">
        <v>28.8</v>
      </c>
      <c r="AB626" s="539">
        <v>88382</v>
      </c>
      <c r="AG626" s="280"/>
    </row>
    <row r="627" spans="25:33" x14ac:dyDescent="0.25">
      <c r="Y627" s="5" t="s">
        <v>1808</v>
      </c>
      <c r="Z627" s="5" t="s">
        <v>1505</v>
      </c>
      <c r="AA627" s="5">
        <v>10.7</v>
      </c>
      <c r="AB627" s="539">
        <v>88056</v>
      </c>
      <c r="AG627" s="280"/>
    </row>
    <row r="628" spans="25:33" x14ac:dyDescent="0.25">
      <c r="Y628" s="5" t="s">
        <v>1809</v>
      </c>
      <c r="Z628" s="5" t="s">
        <v>1505</v>
      </c>
      <c r="AA628" s="5">
        <v>5.4</v>
      </c>
      <c r="AB628" s="539">
        <v>88038</v>
      </c>
      <c r="AG628" s="280"/>
    </row>
    <row r="629" spans="25:33" x14ac:dyDescent="0.25">
      <c r="Y629" s="5" t="s">
        <v>1810</v>
      </c>
      <c r="Z629" s="5" t="s">
        <v>1505</v>
      </c>
      <c r="AA629" s="5">
        <v>6.4</v>
      </c>
      <c r="AB629" s="539">
        <v>88031</v>
      </c>
      <c r="AG629" s="280"/>
    </row>
    <row r="630" spans="25:33" x14ac:dyDescent="0.25">
      <c r="Y630" s="5" t="s">
        <v>1811</v>
      </c>
      <c r="Z630" s="5" t="s">
        <v>1505</v>
      </c>
      <c r="AA630" s="5">
        <v>8.8000000000000007</v>
      </c>
      <c r="AB630" s="539">
        <v>87888</v>
      </c>
      <c r="AG630" s="280"/>
    </row>
    <row r="631" spans="25:33" x14ac:dyDescent="0.25">
      <c r="Y631" s="5" t="s">
        <v>1812</v>
      </c>
      <c r="Z631" s="5" t="s">
        <v>1505</v>
      </c>
      <c r="AA631" s="5">
        <v>14.6</v>
      </c>
      <c r="AB631" s="539">
        <v>87424</v>
      </c>
      <c r="AG631" s="280"/>
    </row>
    <row r="632" spans="25:33" x14ac:dyDescent="0.25">
      <c r="Y632" s="5" t="s">
        <v>1813</v>
      </c>
      <c r="Z632" s="5" t="s">
        <v>1505</v>
      </c>
      <c r="AA632" s="5">
        <v>11.8</v>
      </c>
      <c r="AB632" s="539">
        <v>87361</v>
      </c>
      <c r="AG632" s="280"/>
    </row>
    <row r="633" spans="25:33" x14ac:dyDescent="0.25">
      <c r="Y633" s="5" t="s">
        <v>1814</v>
      </c>
      <c r="Z633" s="5" t="s">
        <v>1505</v>
      </c>
      <c r="AA633" s="5">
        <v>13.4</v>
      </c>
      <c r="AB633" s="539">
        <v>87356</v>
      </c>
      <c r="AG633" s="280"/>
    </row>
    <row r="634" spans="25:33" x14ac:dyDescent="0.25">
      <c r="Y634" s="5" t="s">
        <v>1815</v>
      </c>
      <c r="Z634" s="5" t="s">
        <v>1505</v>
      </c>
      <c r="AA634" s="5">
        <v>2.6</v>
      </c>
      <c r="AB634" s="539">
        <v>86875</v>
      </c>
      <c r="AG634" s="280"/>
    </row>
    <row r="635" spans="25:33" x14ac:dyDescent="0.25">
      <c r="Y635" s="5" t="s">
        <v>1816</v>
      </c>
      <c r="Z635" s="5" t="s">
        <v>1505</v>
      </c>
      <c r="AA635" s="5">
        <v>0.7</v>
      </c>
      <c r="AB635" s="539">
        <v>86875</v>
      </c>
      <c r="AG635" s="280"/>
    </row>
    <row r="636" spans="25:33" x14ac:dyDescent="0.25">
      <c r="Y636" s="5" t="s">
        <v>1817</v>
      </c>
      <c r="Z636" s="5" t="s">
        <v>1505</v>
      </c>
      <c r="AA636" s="5">
        <v>9.4</v>
      </c>
      <c r="AB636" s="539">
        <v>86793</v>
      </c>
      <c r="AG636" s="280"/>
    </row>
    <row r="637" spans="25:33" x14ac:dyDescent="0.25">
      <c r="Y637" s="5" t="s">
        <v>1818</v>
      </c>
      <c r="Z637" s="5" t="s">
        <v>1505</v>
      </c>
      <c r="AA637" s="5">
        <v>9.3000000000000007</v>
      </c>
      <c r="AB637" s="539">
        <v>86702</v>
      </c>
      <c r="AG637" s="280"/>
    </row>
    <row r="638" spans="25:33" x14ac:dyDescent="0.25">
      <c r="Y638" s="5" t="s">
        <v>1819</v>
      </c>
      <c r="Z638" s="5" t="s">
        <v>1505</v>
      </c>
      <c r="AA638" s="5">
        <v>5.4</v>
      </c>
      <c r="AB638" s="539">
        <v>86655</v>
      </c>
      <c r="AG638" s="280"/>
    </row>
    <row r="639" spans="25:33" x14ac:dyDescent="0.25">
      <c r="Y639" s="5" t="s">
        <v>1820</v>
      </c>
      <c r="Z639" s="5" t="s">
        <v>1505</v>
      </c>
      <c r="AA639" s="5">
        <v>6.1</v>
      </c>
      <c r="AB639" s="539">
        <v>86545</v>
      </c>
      <c r="AG639" s="280"/>
    </row>
    <row r="640" spans="25:33" x14ac:dyDescent="0.25">
      <c r="Y640" s="5" t="s">
        <v>1821</v>
      </c>
      <c r="Z640" s="5" t="s">
        <v>1505</v>
      </c>
      <c r="AA640" s="5">
        <v>17.100000000000001</v>
      </c>
      <c r="AB640" s="539">
        <v>86410</v>
      </c>
      <c r="AG640" s="280"/>
    </row>
    <row r="641" spans="25:33" x14ac:dyDescent="0.25">
      <c r="Y641" s="5" t="s">
        <v>1822</v>
      </c>
      <c r="Z641" s="5" t="s">
        <v>1505</v>
      </c>
      <c r="AA641" s="5">
        <v>10.9</v>
      </c>
      <c r="AB641" s="539">
        <v>86270</v>
      </c>
      <c r="AG641" s="280"/>
    </row>
    <row r="642" spans="25:33" x14ac:dyDescent="0.25">
      <c r="Y642" s="5" t="s">
        <v>1823</v>
      </c>
      <c r="Z642" s="5" t="s">
        <v>1505</v>
      </c>
      <c r="AA642" s="5">
        <v>11.3</v>
      </c>
      <c r="AB642" s="539">
        <v>86250</v>
      </c>
      <c r="AG642" s="280"/>
    </row>
    <row r="643" spans="25:33" x14ac:dyDescent="0.25">
      <c r="Y643" s="5" t="s">
        <v>1824</v>
      </c>
      <c r="Z643" s="5" t="s">
        <v>1505</v>
      </c>
      <c r="AA643" s="5">
        <v>16.2</v>
      </c>
      <c r="AB643" s="539">
        <v>86165</v>
      </c>
      <c r="AG643" s="280"/>
    </row>
    <row r="644" spans="25:33" x14ac:dyDescent="0.25">
      <c r="Y644" s="5" t="s">
        <v>1825</v>
      </c>
      <c r="Z644" s="5" t="s">
        <v>1505</v>
      </c>
      <c r="AA644" s="5">
        <v>4.8</v>
      </c>
      <c r="AB644" s="539">
        <v>86063</v>
      </c>
      <c r="AG644" s="280"/>
    </row>
    <row r="645" spans="25:33" x14ac:dyDescent="0.25">
      <c r="Y645" s="5" t="s">
        <v>1826</v>
      </c>
      <c r="Z645" s="5" t="s">
        <v>1505</v>
      </c>
      <c r="AA645" s="5">
        <v>19.399999999999999</v>
      </c>
      <c r="AB645" s="539">
        <v>85945</v>
      </c>
      <c r="AG645" s="280"/>
    </row>
    <row r="646" spans="25:33" x14ac:dyDescent="0.25">
      <c r="Y646" s="5" t="s">
        <v>1827</v>
      </c>
      <c r="Z646" s="5" t="s">
        <v>1505</v>
      </c>
      <c r="AA646" s="5">
        <v>2.8</v>
      </c>
      <c r="AB646" s="539">
        <v>85901</v>
      </c>
      <c r="AG646" s="280"/>
    </row>
    <row r="647" spans="25:33" x14ac:dyDescent="0.25">
      <c r="Y647" s="5" t="s">
        <v>1828</v>
      </c>
      <c r="Z647" s="5" t="s">
        <v>1505</v>
      </c>
      <c r="AA647" s="5">
        <v>8.1999999999999993</v>
      </c>
      <c r="AB647" s="539">
        <v>85511</v>
      </c>
      <c r="AG647" s="280"/>
    </row>
    <row r="648" spans="25:33" x14ac:dyDescent="0.25">
      <c r="Y648" s="5" t="s">
        <v>1829</v>
      </c>
      <c r="Z648" s="5" t="s">
        <v>1505</v>
      </c>
      <c r="AA648" s="5">
        <v>9.8000000000000007</v>
      </c>
      <c r="AB648" s="539">
        <v>85278</v>
      </c>
      <c r="AG648" s="280"/>
    </row>
    <row r="649" spans="25:33" x14ac:dyDescent="0.25">
      <c r="Y649" s="5" t="s">
        <v>1830</v>
      </c>
      <c r="Z649" s="5" t="s">
        <v>1505</v>
      </c>
      <c r="AA649" s="5">
        <v>6.6</v>
      </c>
      <c r="AB649" s="539">
        <v>85208</v>
      </c>
      <c r="AG649" s="280"/>
    </row>
    <row r="650" spans="25:33" x14ac:dyDescent="0.25">
      <c r="Y650" s="5" t="s">
        <v>1831</v>
      </c>
      <c r="Z650" s="5" t="s">
        <v>1505</v>
      </c>
      <c r="AA650" s="5">
        <v>0</v>
      </c>
      <c r="AB650" s="539">
        <v>85195</v>
      </c>
      <c r="AG650" s="280"/>
    </row>
    <row r="651" spans="25:33" x14ac:dyDescent="0.25">
      <c r="Y651" s="5" t="s">
        <v>1832</v>
      </c>
      <c r="Z651" s="5" t="s">
        <v>1505</v>
      </c>
      <c r="AA651" s="5">
        <v>4.0999999999999996</v>
      </c>
      <c r="AB651" s="539">
        <v>84792</v>
      </c>
      <c r="AG651" s="280"/>
    </row>
    <row r="652" spans="25:33" x14ac:dyDescent="0.25">
      <c r="Y652" s="5" t="s">
        <v>1833</v>
      </c>
      <c r="Z652" s="5" t="s">
        <v>1505</v>
      </c>
      <c r="AA652" s="5">
        <v>19.8</v>
      </c>
      <c r="AB652" s="539">
        <v>84651</v>
      </c>
      <c r="AG652" s="280"/>
    </row>
    <row r="653" spans="25:33" x14ac:dyDescent="0.25">
      <c r="Y653" s="5" t="s">
        <v>1834</v>
      </c>
      <c r="Z653" s="5" t="s">
        <v>1505</v>
      </c>
      <c r="AA653" s="5">
        <v>9.9</v>
      </c>
      <c r="AB653" s="539">
        <v>84265</v>
      </c>
      <c r="AG653" s="280"/>
    </row>
    <row r="654" spans="25:33" x14ac:dyDescent="0.25">
      <c r="Y654" s="5" t="s">
        <v>1835</v>
      </c>
      <c r="Z654" s="5" t="s">
        <v>1505</v>
      </c>
      <c r="AA654" s="5">
        <v>7.6</v>
      </c>
      <c r="AB654" s="539">
        <v>84205</v>
      </c>
      <c r="AG654" s="280"/>
    </row>
    <row r="655" spans="25:33" x14ac:dyDescent="0.25">
      <c r="Y655" s="5" t="s">
        <v>1836</v>
      </c>
      <c r="Z655" s="5" t="s">
        <v>1505</v>
      </c>
      <c r="AA655" s="5">
        <v>0.4</v>
      </c>
      <c r="AB655" s="539">
        <v>84135</v>
      </c>
      <c r="AG655" s="280"/>
    </row>
    <row r="656" spans="25:33" x14ac:dyDescent="0.25">
      <c r="Y656" s="5" t="s">
        <v>1837</v>
      </c>
      <c r="Z656" s="5" t="s">
        <v>1505</v>
      </c>
      <c r="AA656" s="5">
        <v>6.4</v>
      </c>
      <c r="AB656" s="539">
        <v>83980</v>
      </c>
      <c r="AG656" s="280"/>
    </row>
    <row r="657" spans="25:33" x14ac:dyDescent="0.25">
      <c r="Y657" s="5" t="s">
        <v>1838</v>
      </c>
      <c r="Z657" s="5" t="s">
        <v>1505</v>
      </c>
      <c r="AA657" s="5">
        <v>3.7</v>
      </c>
      <c r="AB657" s="539">
        <v>83775</v>
      </c>
      <c r="AG657" s="280"/>
    </row>
    <row r="658" spans="25:33" x14ac:dyDescent="0.25">
      <c r="Y658" s="5" t="s">
        <v>1839</v>
      </c>
      <c r="Z658" s="5" t="s">
        <v>1505</v>
      </c>
      <c r="AA658" s="5">
        <v>1.6</v>
      </c>
      <c r="AB658" s="539">
        <v>83750</v>
      </c>
      <c r="AG658" s="280"/>
    </row>
    <row r="659" spans="25:33" x14ac:dyDescent="0.25">
      <c r="Y659" s="5" t="s">
        <v>1840</v>
      </c>
      <c r="Z659" s="5" t="s">
        <v>1505</v>
      </c>
      <c r="AA659" s="5">
        <v>9.4</v>
      </c>
      <c r="AB659" s="539">
        <v>83693</v>
      </c>
      <c r="AG659" s="280"/>
    </row>
    <row r="660" spans="25:33" x14ac:dyDescent="0.25">
      <c r="Y660" s="5" t="s">
        <v>1841</v>
      </c>
      <c r="Z660" s="5" t="s">
        <v>1505</v>
      </c>
      <c r="AA660" s="5">
        <v>14.7</v>
      </c>
      <c r="AB660" s="539">
        <v>83413</v>
      </c>
      <c r="AG660" s="280"/>
    </row>
    <row r="661" spans="25:33" x14ac:dyDescent="0.25">
      <c r="Y661" s="5" t="s">
        <v>1842</v>
      </c>
      <c r="Z661" s="5" t="s">
        <v>1505</v>
      </c>
      <c r="AA661" s="5">
        <v>12.9</v>
      </c>
      <c r="AB661" s="539">
        <v>83229</v>
      </c>
      <c r="AG661" s="280"/>
    </row>
    <row r="662" spans="25:33" x14ac:dyDescent="0.25">
      <c r="Y662" s="5" t="s">
        <v>1843</v>
      </c>
      <c r="Z662" s="5" t="s">
        <v>1505</v>
      </c>
      <c r="AA662" s="5">
        <v>1.4</v>
      </c>
      <c r="AB662" s="539">
        <v>83175</v>
      </c>
      <c r="AG662" s="280"/>
    </row>
    <row r="663" spans="25:33" x14ac:dyDescent="0.25">
      <c r="Y663" s="5" t="s">
        <v>1844</v>
      </c>
      <c r="Z663" s="5" t="s">
        <v>1505</v>
      </c>
      <c r="AA663" s="5">
        <v>12.2</v>
      </c>
      <c r="AB663" s="539">
        <v>83113</v>
      </c>
      <c r="AG663" s="280"/>
    </row>
    <row r="664" spans="25:33" x14ac:dyDescent="0.25">
      <c r="Y664" s="5" t="s">
        <v>1845</v>
      </c>
      <c r="Z664" s="5" t="s">
        <v>1505</v>
      </c>
      <c r="AA664" s="5">
        <v>3.8</v>
      </c>
      <c r="AB664" s="539">
        <v>82920</v>
      </c>
      <c r="AG664" s="280"/>
    </row>
    <row r="665" spans="25:33" x14ac:dyDescent="0.25">
      <c r="Y665" s="5" t="s">
        <v>1846</v>
      </c>
      <c r="Z665" s="5" t="s">
        <v>1505</v>
      </c>
      <c r="AA665" s="5">
        <v>8.4</v>
      </c>
      <c r="AB665" s="539">
        <v>82841</v>
      </c>
      <c r="AG665" s="280"/>
    </row>
    <row r="666" spans="25:33" x14ac:dyDescent="0.25">
      <c r="Y666" s="5" t="s">
        <v>1847</v>
      </c>
      <c r="Z666" s="5" t="s">
        <v>1505</v>
      </c>
      <c r="AA666" s="5">
        <v>19.2</v>
      </c>
      <c r="AB666" s="539">
        <v>82730</v>
      </c>
      <c r="AG666" s="280"/>
    </row>
    <row r="667" spans="25:33" x14ac:dyDescent="0.25">
      <c r="Y667" s="5" t="s">
        <v>1848</v>
      </c>
      <c r="Z667" s="5" t="s">
        <v>1505</v>
      </c>
      <c r="AA667" s="5">
        <v>6.2</v>
      </c>
      <c r="AB667" s="539">
        <v>82659</v>
      </c>
      <c r="AG667" s="280"/>
    </row>
    <row r="668" spans="25:33" x14ac:dyDescent="0.25">
      <c r="Y668" s="5" t="s">
        <v>1849</v>
      </c>
      <c r="Z668" s="5" t="s">
        <v>1505</v>
      </c>
      <c r="AA668" s="5">
        <v>8.6999999999999993</v>
      </c>
      <c r="AB668" s="539">
        <v>82621</v>
      </c>
      <c r="AG668" s="280"/>
    </row>
    <row r="669" spans="25:33" x14ac:dyDescent="0.25">
      <c r="Y669" s="5" t="s">
        <v>1850</v>
      </c>
      <c r="Z669" s="5" t="s">
        <v>1505</v>
      </c>
      <c r="AA669" s="5">
        <v>13.5</v>
      </c>
      <c r="AB669" s="539">
        <v>82542</v>
      </c>
      <c r="AG669" s="280"/>
    </row>
    <row r="670" spans="25:33" x14ac:dyDescent="0.25">
      <c r="Y670" s="5" t="s">
        <v>1851</v>
      </c>
      <c r="Z670" s="5" t="s">
        <v>1505</v>
      </c>
      <c r="AA670" s="5">
        <v>14.5</v>
      </c>
      <c r="AB670" s="539">
        <v>82430</v>
      </c>
      <c r="AG670" s="280"/>
    </row>
    <row r="671" spans="25:33" x14ac:dyDescent="0.25">
      <c r="Y671" s="5" t="s">
        <v>1852</v>
      </c>
      <c r="Z671" s="5" t="s">
        <v>1505</v>
      </c>
      <c r="AA671" s="5">
        <v>8</v>
      </c>
      <c r="AB671" s="539">
        <v>82188</v>
      </c>
      <c r="AG671" s="280"/>
    </row>
    <row r="672" spans="25:33" x14ac:dyDescent="0.25">
      <c r="Y672" s="5" t="s">
        <v>1853</v>
      </c>
      <c r="Z672" s="5" t="s">
        <v>1505</v>
      </c>
      <c r="AA672" s="5">
        <v>3</v>
      </c>
      <c r="AB672" s="539">
        <v>82120</v>
      </c>
      <c r="AG672" s="280"/>
    </row>
    <row r="673" spans="25:33" x14ac:dyDescent="0.25">
      <c r="Y673" s="5" t="s">
        <v>1854</v>
      </c>
      <c r="Z673" s="5" t="s">
        <v>1505</v>
      </c>
      <c r="AA673" s="5">
        <v>3.5</v>
      </c>
      <c r="AB673" s="539">
        <v>81776</v>
      </c>
      <c r="AG673" s="280"/>
    </row>
    <row r="674" spans="25:33" x14ac:dyDescent="0.25">
      <c r="Y674" s="5" t="s">
        <v>1855</v>
      </c>
      <c r="Z674" s="5" t="s">
        <v>1505</v>
      </c>
      <c r="AA674" s="5">
        <v>4.2</v>
      </c>
      <c r="AB674" s="539">
        <v>81597</v>
      </c>
      <c r="AG674" s="280"/>
    </row>
    <row r="675" spans="25:33" x14ac:dyDescent="0.25">
      <c r="Y675" s="5" t="s">
        <v>1856</v>
      </c>
      <c r="Z675" s="5" t="s">
        <v>1505</v>
      </c>
      <c r="AA675" s="5">
        <v>13.4</v>
      </c>
      <c r="AB675" s="539">
        <v>81545</v>
      </c>
      <c r="AG675" s="280"/>
    </row>
    <row r="676" spans="25:33" x14ac:dyDescent="0.25">
      <c r="Y676" s="5" t="s">
        <v>1857</v>
      </c>
      <c r="Z676" s="5" t="s">
        <v>1505</v>
      </c>
      <c r="AA676" s="5">
        <v>4.5</v>
      </c>
      <c r="AB676" s="539">
        <v>81446</v>
      </c>
      <c r="AG676" s="280"/>
    </row>
    <row r="677" spans="25:33" x14ac:dyDescent="0.25">
      <c r="Y677" s="5" t="s">
        <v>1858</v>
      </c>
      <c r="Z677" s="5" t="s">
        <v>1505</v>
      </c>
      <c r="AA677" s="5">
        <v>7.8</v>
      </c>
      <c r="AB677" s="539">
        <v>81354</v>
      </c>
      <c r="AG677" s="280"/>
    </row>
    <row r="678" spans="25:33" x14ac:dyDescent="0.25">
      <c r="Y678" s="5" t="s">
        <v>1859</v>
      </c>
      <c r="Z678" s="5" t="s">
        <v>1505</v>
      </c>
      <c r="AA678" s="5">
        <v>10.4</v>
      </c>
      <c r="AB678" s="539">
        <v>81308</v>
      </c>
      <c r="AG678" s="280"/>
    </row>
    <row r="679" spans="25:33" x14ac:dyDescent="0.25">
      <c r="Y679" s="5" t="s">
        <v>1860</v>
      </c>
      <c r="Z679" s="5" t="s">
        <v>1505</v>
      </c>
      <c r="AA679" s="5">
        <v>4.9000000000000004</v>
      </c>
      <c r="AB679" s="539">
        <v>81196</v>
      </c>
      <c r="AG679" s="280"/>
    </row>
    <row r="680" spans="25:33" x14ac:dyDescent="0.25">
      <c r="Y680" s="5" t="s">
        <v>1861</v>
      </c>
      <c r="Z680" s="5" t="s">
        <v>1505</v>
      </c>
      <c r="AA680" s="5">
        <v>7.4</v>
      </c>
      <c r="AB680" s="539">
        <v>81156</v>
      </c>
      <c r="AG680" s="280"/>
    </row>
    <row r="681" spans="25:33" x14ac:dyDescent="0.25">
      <c r="Y681" s="5" t="s">
        <v>1862</v>
      </c>
      <c r="Z681" s="5" t="s">
        <v>1505</v>
      </c>
      <c r="AA681" s="5">
        <v>12.2</v>
      </c>
      <c r="AB681" s="539">
        <v>81146</v>
      </c>
      <c r="AG681" s="280"/>
    </row>
    <row r="682" spans="25:33" x14ac:dyDescent="0.25">
      <c r="Y682" s="5" t="s">
        <v>1863</v>
      </c>
      <c r="Z682" s="5" t="s">
        <v>1505</v>
      </c>
      <c r="AA682" s="5">
        <v>20.399999999999999</v>
      </c>
      <c r="AB682" s="539">
        <v>81067</v>
      </c>
      <c r="AG682" s="280"/>
    </row>
    <row r="683" spans="25:33" x14ac:dyDescent="0.25">
      <c r="Y683" s="5" t="s">
        <v>1864</v>
      </c>
      <c r="Z683" s="5" t="s">
        <v>1505</v>
      </c>
      <c r="AA683" s="5">
        <v>6</v>
      </c>
      <c r="AB683" s="539">
        <v>81029</v>
      </c>
      <c r="AG683" s="280"/>
    </row>
    <row r="684" spans="25:33" x14ac:dyDescent="0.25">
      <c r="Y684" s="5" t="s">
        <v>1865</v>
      </c>
      <c r="Z684" s="5" t="s">
        <v>1505</v>
      </c>
      <c r="AA684" s="5">
        <v>9.4</v>
      </c>
      <c r="AB684" s="539">
        <v>80979</v>
      </c>
      <c r="AG684" s="280"/>
    </row>
    <row r="685" spans="25:33" x14ac:dyDescent="0.25">
      <c r="Y685" s="5" t="s">
        <v>1866</v>
      </c>
      <c r="Z685" s="5" t="s">
        <v>1505</v>
      </c>
      <c r="AA685" s="5">
        <v>12.4</v>
      </c>
      <c r="AB685" s="539">
        <v>80547</v>
      </c>
      <c r="AG685" s="280"/>
    </row>
    <row r="686" spans="25:33" x14ac:dyDescent="0.25">
      <c r="Y686" s="5" t="s">
        <v>1867</v>
      </c>
      <c r="Z686" s="5" t="s">
        <v>1505</v>
      </c>
      <c r="AA686" s="5">
        <v>10.8</v>
      </c>
      <c r="AB686" s="539">
        <v>80417</v>
      </c>
      <c r="AG686" s="280"/>
    </row>
    <row r="687" spans="25:33" x14ac:dyDescent="0.25">
      <c r="Y687" s="5" t="s">
        <v>1868</v>
      </c>
      <c r="Z687" s="5" t="s">
        <v>1505</v>
      </c>
      <c r="AA687" s="5">
        <v>12.8</v>
      </c>
      <c r="AB687" s="539">
        <v>80291</v>
      </c>
      <c r="AG687" s="280"/>
    </row>
    <row r="688" spans="25:33" x14ac:dyDescent="0.25">
      <c r="Y688" s="5" t="s">
        <v>1869</v>
      </c>
      <c r="Z688" s="5" t="s">
        <v>1505</v>
      </c>
      <c r="AA688" s="5">
        <v>12.4</v>
      </c>
      <c r="AB688" s="539">
        <v>80263</v>
      </c>
      <c r="AG688" s="280"/>
    </row>
    <row r="689" spans="25:33" x14ac:dyDescent="0.25">
      <c r="Y689" s="5" t="s">
        <v>1870</v>
      </c>
      <c r="Z689" s="5" t="s">
        <v>1505</v>
      </c>
      <c r="AA689" s="5">
        <v>11.2</v>
      </c>
      <c r="AB689" s="539">
        <v>80217</v>
      </c>
      <c r="AG689" s="280"/>
    </row>
    <row r="690" spans="25:33" x14ac:dyDescent="0.25">
      <c r="Y690" s="5" t="s">
        <v>1871</v>
      </c>
      <c r="Z690" s="5" t="s">
        <v>1505</v>
      </c>
      <c r="AA690" s="5">
        <v>4.3</v>
      </c>
      <c r="AB690" s="539">
        <v>80185</v>
      </c>
      <c r="AG690" s="280"/>
    </row>
    <row r="691" spans="25:33" x14ac:dyDescent="0.25">
      <c r="Y691" s="5" t="s">
        <v>1872</v>
      </c>
      <c r="Z691" s="5" t="s">
        <v>1505</v>
      </c>
      <c r="AA691" s="5">
        <v>2.8</v>
      </c>
      <c r="AB691" s="539">
        <v>79805</v>
      </c>
      <c r="AG691" s="280"/>
    </row>
    <row r="692" spans="25:33" x14ac:dyDescent="0.25">
      <c r="Y692" s="5" t="s">
        <v>1873</v>
      </c>
      <c r="Z692" s="5" t="s">
        <v>1505</v>
      </c>
      <c r="AA692" s="5">
        <v>4.9000000000000004</v>
      </c>
      <c r="AB692" s="539">
        <v>79728</v>
      </c>
      <c r="AG692" s="280"/>
    </row>
    <row r="693" spans="25:33" x14ac:dyDescent="0.25">
      <c r="Y693" s="5" t="s">
        <v>1874</v>
      </c>
      <c r="Z693" s="5" t="s">
        <v>1505</v>
      </c>
      <c r="AA693" s="5">
        <v>6.7</v>
      </c>
      <c r="AB693" s="539">
        <v>79375</v>
      </c>
      <c r="AG693" s="280"/>
    </row>
    <row r="694" spans="25:33" x14ac:dyDescent="0.25">
      <c r="Y694" s="5" t="s">
        <v>1875</v>
      </c>
      <c r="Z694" s="5" t="s">
        <v>1505</v>
      </c>
      <c r="AA694" s="5">
        <v>5.4</v>
      </c>
      <c r="AB694" s="539">
        <v>79368</v>
      </c>
      <c r="AG694" s="280"/>
    </row>
    <row r="695" spans="25:33" x14ac:dyDescent="0.25">
      <c r="Y695" s="5" t="s">
        <v>1876</v>
      </c>
      <c r="Z695" s="5" t="s">
        <v>1505</v>
      </c>
      <c r="AA695" s="5">
        <v>46.1</v>
      </c>
      <c r="AB695" s="539">
        <v>79220</v>
      </c>
      <c r="AG695" s="280"/>
    </row>
    <row r="696" spans="25:33" x14ac:dyDescent="0.25">
      <c r="Y696" s="5" t="s">
        <v>1877</v>
      </c>
      <c r="Z696" s="5" t="s">
        <v>1505</v>
      </c>
      <c r="AA696" s="5">
        <v>5.7</v>
      </c>
      <c r="AB696" s="539">
        <v>79003</v>
      </c>
      <c r="AG696" s="280"/>
    </row>
    <row r="697" spans="25:33" x14ac:dyDescent="0.25">
      <c r="Y697" s="5" t="s">
        <v>1878</v>
      </c>
      <c r="Z697" s="5" t="s">
        <v>1505</v>
      </c>
      <c r="AA697" s="5">
        <v>7.8</v>
      </c>
      <c r="AB697" s="539">
        <v>78972</v>
      </c>
      <c r="AG697" s="280"/>
    </row>
    <row r="698" spans="25:33" x14ac:dyDescent="0.25">
      <c r="Y698" s="5" t="s">
        <v>1879</v>
      </c>
      <c r="Z698" s="5" t="s">
        <v>1505</v>
      </c>
      <c r="AA698" s="5">
        <v>6.7</v>
      </c>
      <c r="AB698" s="539">
        <v>78931</v>
      </c>
      <c r="AG698" s="280"/>
    </row>
    <row r="699" spans="25:33" x14ac:dyDescent="0.25">
      <c r="Y699" s="5" t="s">
        <v>1880</v>
      </c>
      <c r="Z699" s="5" t="s">
        <v>1505</v>
      </c>
      <c r="AA699" s="5">
        <v>7.5</v>
      </c>
      <c r="AB699" s="539">
        <v>78908</v>
      </c>
      <c r="AG699" s="280"/>
    </row>
    <row r="700" spans="25:33" x14ac:dyDescent="0.25">
      <c r="Y700" s="5" t="s">
        <v>1881</v>
      </c>
      <c r="Z700" s="5" t="s">
        <v>1505</v>
      </c>
      <c r="AA700" s="5">
        <v>8</v>
      </c>
      <c r="AB700" s="539">
        <v>78826</v>
      </c>
      <c r="AG700" s="280"/>
    </row>
    <row r="701" spans="25:33" x14ac:dyDescent="0.25">
      <c r="Y701" s="5" t="s">
        <v>1882</v>
      </c>
      <c r="Z701" s="5" t="s">
        <v>1505</v>
      </c>
      <c r="AA701" s="5">
        <v>10.199999999999999</v>
      </c>
      <c r="AB701" s="539">
        <v>78800</v>
      </c>
      <c r="AG701" s="280"/>
    </row>
    <row r="702" spans="25:33" x14ac:dyDescent="0.25">
      <c r="Y702" s="5" t="s">
        <v>1883</v>
      </c>
      <c r="Z702" s="5" t="s">
        <v>1505</v>
      </c>
      <c r="AA702" s="5">
        <v>3</v>
      </c>
      <c r="AB702" s="539">
        <v>78725</v>
      </c>
      <c r="AG702" s="280"/>
    </row>
    <row r="703" spans="25:33" x14ac:dyDescent="0.25">
      <c r="Y703" s="5" t="s">
        <v>1884</v>
      </c>
      <c r="Z703" s="5" t="s">
        <v>1505</v>
      </c>
      <c r="AA703" s="5">
        <v>16.899999999999999</v>
      </c>
      <c r="AB703" s="539">
        <v>78669</v>
      </c>
      <c r="AG703" s="280"/>
    </row>
    <row r="704" spans="25:33" x14ac:dyDescent="0.25">
      <c r="Y704" s="5" t="s">
        <v>1885</v>
      </c>
      <c r="Z704" s="5" t="s">
        <v>1505</v>
      </c>
      <c r="AA704" s="5">
        <v>4.0999999999999996</v>
      </c>
      <c r="AB704" s="539">
        <v>78590</v>
      </c>
      <c r="AG704" s="280"/>
    </row>
    <row r="705" spans="25:33" x14ac:dyDescent="0.25">
      <c r="Y705" s="5" t="s">
        <v>1886</v>
      </c>
      <c r="Z705" s="5" t="s">
        <v>1505</v>
      </c>
      <c r="AA705" s="5">
        <v>5.4</v>
      </c>
      <c r="AB705" s="539">
        <v>78566</v>
      </c>
      <c r="AG705" s="280"/>
    </row>
    <row r="706" spans="25:33" x14ac:dyDescent="0.25">
      <c r="Y706" s="5" t="s">
        <v>1887</v>
      </c>
      <c r="Z706" s="5" t="s">
        <v>1505</v>
      </c>
      <c r="AA706" s="5">
        <v>5.4</v>
      </c>
      <c r="AB706" s="539">
        <v>78431</v>
      </c>
      <c r="AG706" s="280"/>
    </row>
    <row r="707" spans="25:33" x14ac:dyDescent="0.25">
      <c r="Y707" s="5" t="s">
        <v>1888</v>
      </c>
      <c r="Z707" s="5" t="s">
        <v>1505</v>
      </c>
      <c r="AA707" s="5">
        <v>3</v>
      </c>
      <c r="AB707" s="539">
        <v>78405</v>
      </c>
      <c r="AG707" s="280"/>
    </row>
    <row r="708" spans="25:33" x14ac:dyDescent="0.25">
      <c r="Y708" s="5" t="s">
        <v>1889</v>
      </c>
      <c r="Z708" s="5" t="s">
        <v>1505</v>
      </c>
      <c r="AA708" s="5">
        <v>15.1</v>
      </c>
      <c r="AB708" s="539">
        <v>78179</v>
      </c>
      <c r="AG708" s="280"/>
    </row>
    <row r="709" spans="25:33" x14ac:dyDescent="0.25">
      <c r="Y709" s="5" t="s">
        <v>1890</v>
      </c>
      <c r="Z709" s="5" t="s">
        <v>1505</v>
      </c>
      <c r="AA709" s="5">
        <v>5.4</v>
      </c>
      <c r="AB709" s="539">
        <v>78177</v>
      </c>
      <c r="AG709" s="280"/>
    </row>
    <row r="710" spans="25:33" x14ac:dyDescent="0.25">
      <c r="Y710" s="5" t="s">
        <v>1891</v>
      </c>
      <c r="Z710" s="5" t="s">
        <v>1505</v>
      </c>
      <c r="AA710" s="5">
        <v>5.3</v>
      </c>
      <c r="AB710" s="539">
        <v>78088</v>
      </c>
      <c r="AG710" s="280"/>
    </row>
    <row r="711" spans="25:33" x14ac:dyDescent="0.25">
      <c r="Y711" s="5" t="s">
        <v>1892</v>
      </c>
      <c r="Z711" s="5" t="s">
        <v>1505</v>
      </c>
      <c r="AA711" s="5">
        <v>2.8</v>
      </c>
      <c r="AB711" s="539">
        <v>77708</v>
      </c>
      <c r="AG711" s="280"/>
    </row>
    <row r="712" spans="25:33" x14ac:dyDescent="0.25">
      <c r="Y712" s="5" t="s">
        <v>1893</v>
      </c>
      <c r="Z712" s="5" t="s">
        <v>1505</v>
      </c>
      <c r="AA712" s="5">
        <v>9.6</v>
      </c>
      <c r="AB712" s="539">
        <v>77676</v>
      </c>
      <c r="AG712" s="280"/>
    </row>
    <row r="713" spans="25:33" x14ac:dyDescent="0.25">
      <c r="Y713" s="5" t="s">
        <v>1894</v>
      </c>
      <c r="Z713" s="5" t="s">
        <v>1505</v>
      </c>
      <c r="AA713" s="5">
        <v>13.7</v>
      </c>
      <c r="AB713" s="539">
        <v>77646</v>
      </c>
      <c r="AG713" s="280"/>
    </row>
    <row r="714" spans="25:33" x14ac:dyDescent="0.25">
      <c r="Y714" s="5" t="s">
        <v>1895</v>
      </c>
      <c r="Z714" s="5" t="s">
        <v>1505</v>
      </c>
      <c r="AA714" s="5">
        <v>7.2</v>
      </c>
      <c r="AB714" s="539">
        <v>77549</v>
      </c>
      <c r="AG714" s="280"/>
    </row>
    <row r="715" spans="25:33" x14ac:dyDescent="0.25">
      <c r="Y715" s="5" t="s">
        <v>1896</v>
      </c>
      <c r="Z715" s="5" t="s">
        <v>1505</v>
      </c>
      <c r="AA715" s="5">
        <v>14.7</v>
      </c>
      <c r="AB715" s="539">
        <v>77522</v>
      </c>
      <c r="AG715" s="280"/>
    </row>
    <row r="716" spans="25:33" x14ac:dyDescent="0.25">
      <c r="Y716" s="5" t="s">
        <v>1897</v>
      </c>
      <c r="Z716" s="5" t="s">
        <v>1505</v>
      </c>
      <c r="AA716" s="5">
        <v>12.8</v>
      </c>
      <c r="AB716" s="539">
        <v>77396</v>
      </c>
      <c r="AG716" s="280"/>
    </row>
    <row r="717" spans="25:33" x14ac:dyDescent="0.25">
      <c r="Y717" s="5" t="s">
        <v>1898</v>
      </c>
      <c r="Z717" s="5" t="s">
        <v>1505</v>
      </c>
      <c r="AA717" s="5">
        <v>12.4</v>
      </c>
      <c r="AB717" s="539">
        <v>77391</v>
      </c>
      <c r="AG717" s="280"/>
    </row>
    <row r="718" spans="25:33" x14ac:dyDescent="0.25">
      <c r="Y718" s="5" t="s">
        <v>1899</v>
      </c>
      <c r="Z718" s="5" t="s">
        <v>1505</v>
      </c>
      <c r="AA718" s="5">
        <v>14</v>
      </c>
      <c r="AB718" s="539">
        <v>77162</v>
      </c>
      <c r="AG718" s="280"/>
    </row>
    <row r="719" spans="25:33" x14ac:dyDescent="0.25">
      <c r="Y719" s="5" t="s">
        <v>1900</v>
      </c>
      <c r="Z719" s="5" t="s">
        <v>1505</v>
      </c>
      <c r="AA719" s="5">
        <v>1.3</v>
      </c>
      <c r="AB719" s="539">
        <v>76625</v>
      </c>
      <c r="AG719" s="280"/>
    </row>
    <row r="720" spans="25:33" x14ac:dyDescent="0.25">
      <c r="Y720" s="5" t="s">
        <v>1901</v>
      </c>
      <c r="Z720" s="5" t="s">
        <v>1505</v>
      </c>
      <c r="AA720" s="5">
        <v>6</v>
      </c>
      <c r="AB720" s="539">
        <v>76292</v>
      </c>
      <c r="AG720" s="280"/>
    </row>
    <row r="721" spans="25:33" x14ac:dyDescent="0.25">
      <c r="Y721" s="5" t="s">
        <v>1902</v>
      </c>
      <c r="Z721" s="5" t="s">
        <v>1505</v>
      </c>
      <c r="AA721" s="5">
        <v>15.3</v>
      </c>
      <c r="AB721" s="539">
        <v>76250</v>
      </c>
      <c r="AG721" s="280"/>
    </row>
    <row r="722" spans="25:33" x14ac:dyDescent="0.25">
      <c r="Y722" s="5" t="s">
        <v>1903</v>
      </c>
      <c r="Z722" s="5" t="s">
        <v>1505</v>
      </c>
      <c r="AA722" s="5">
        <v>6.3</v>
      </c>
      <c r="AB722" s="539">
        <v>76250</v>
      </c>
      <c r="AG722" s="280"/>
    </row>
    <row r="723" spans="25:33" x14ac:dyDescent="0.25">
      <c r="Y723" s="5" t="s">
        <v>1904</v>
      </c>
      <c r="Z723" s="5" t="s">
        <v>1505</v>
      </c>
      <c r="AA723" s="5">
        <v>2.8</v>
      </c>
      <c r="AB723" s="539">
        <v>76078</v>
      </c>
      <c r="AG723" s="280"/>
    </row>
    <row r="724" spans="25:33" x14ac:dyDescent="0.25">
      <c r="Y724" s="5" t="s">
        <v>1905</v>
      </c>
      <c r="Z724" s="5" t="s">
        <v>1505</v>
      </c>
      <c r="AA724" s="5">
        <v>6.8</v>
      </c>
      <c r="AB724" s="539">
        <v>76071</v>
      </c>
      <c r="AG724" s="280"/>
    </row>
    <row r="725" spans="25:33" x14ac:dyDescent="0.25">
      <c r="Y725" s="5" t="s">
        <v>1906</v>
      </c>
      <c r="Z725" s="5" t="s">
        <v>1505</v>
      </c>
      <c r="AA725" s="5">
        <v>12</v>
      </c>
      <c r="AB725" s="539">
        <v>75998</v>
      </c>
      <c r="AG725" s="280"/>
    </row>
    <row r="726" spans="25:33" x14ac:dyDescent="0.25">
      <c r="Y726" s="5" t="s">
        <v>1907</v>
      </c>
      <c r="Z726" s="5" t="s">
        <v>1505</v>
      </c>
      <c r="AA726" s="5">
        <v>7.9</v>
      </c>
      <c r="AB726" s="539">
        <v>75985</v>
      </c>
      <c r="AG726" s="280"/>
    </row>
    <row r="727" spans="25:33" x14ac:dyDescent="0.25">
      <c r="Y727" s="5" t="s">
        <v>1908</v>
      </c>
      <c r="Z727" s="5" t="s">
        <v>1505</v>
      </c>
      <c r="AA727" s="5">
        <v>15.7</v>
      </c>
      <c r="AB727" s="539">
        <v>75934</v>
      </c>
      <c r="AG727" s="280"/>
    </row>
    <row r="728" spans="25:33" x14ac:dyDescent="0.25">
      <c r="Y728" s="5" t="s">
        <v>1909</v>
      </c>
      <c r="Z728" s="5" t="s">
        <v>1505</v>
      </c>
      <c r="AA728" s="5">
        <v>9.1999999999999993</v>
      </c>
      <c r="AB728" s="539">
        <v>75859</v>
      </c>
      <c r="AG728" s="280"/>
    </row>
    <row r="729" spans="25:33" x14ac:dyDescent="0.25">
      <c r="Y729" s="5" t="s">
        <v>1910</v>
      </c>
      <c r="Z729" s="5" t="s">
        <v>1505</v>
      </c>
      <c r="AA729" s="5">
        <v>8.1</v>
      </c>
      <c r="AB729" s="539">
        <v>75800</v>
      </c>
      <c r="AG729" s="280"/>
    </row>
    <row r="730" spans="25:33" x14ac:dyDescent="0.25">
      <c r="Y730" s="5" t="s">
        <v>1911</v>
      </c>
      <c r="Z730" s="5" t="s">
        <v>1505</v>
      </c>
      <c r="AA730" s="5">
        <v>7.9</v>
      </c>
      <c r="AB730" s="539">
        <v>75650</v>
      </c>
      <c r="AG730" s="280"/>
    </row>
    <row r="731" spans="25:33" x14ac:dyDescent="0.25">
      <c r="Y731" s="5" t="s">
        <v>1912</v>
      </c>
      <c r="Z731" s="5" t="s">
        <v>1505</v>
      </c>
      <c r="AA731" s="5">
        <v>19.7</v>
      </c>
      <c r="AB731" s="539">
        <v>75583</v>
      </c>
      <c r="AG731" s="280"/>
    </row>
    <row r="732" spans="25:33" x14ac:dyDescent="0.25">
      <c r="Y732" s="5" t="s">
        <v>1913</v>
      </c>
      <c r="Z732" s="5" t="s">
        <v>1505</v>
      </c>
      <c r="AA732" s="5">
        <v>3.1</v>
      </c>
      <c r="AB732" s="539">
        <v>75458</v>
      </c>
      <c r="AG732" s="280"/>
    </row>
    <row r="733" spans="25:33" x14ac:dyDescent="0.25">
      <c r="Y733" s="5" t="s">
        <v>1914</v>
      </c>
      <c r="Z733" s="5" t="s">
        <v>1505</v>
      </c>
      <c r="AA733" s="5">
        <v>4.5999999999999996</v>
      </c>
      <c r="AB733" s="539">
        <v>75423</v>
      </c>
      <c r="AG733" s="280"/>
    </row>
    <row r="734" spans="25:33" x14ac:dyDescent="0.25">
      <c r="Y734" s="5" t="s">
        <v>1915</v>
      </c>
      <c r="Z734" s="5" t="s">
        <v>1505</v>
      </c>
      <c r="AA734" s="5">
        <v>0</v>
      </c>
      <c r="AB734" s="539">
        <v>75417</v>
      </c>
      <c r="AG734" s="280"/>
    </row>
    <row r="735" spans="25:33" x14ac:dyDescent="0.25">
      <c r="Y735" s="5" t="s">
        <v>1916</v>
      </c>
      <c r="Z735" s="5" t="s">
        <v>1505</v>
      </c>
      <c r="AA735" s="5">
        <v>4.8</v>
      </c>
      <c r="AB735" s="539">
        <v>75332</v>
      </c>
      <c r="AG735" s="280"/>
    </row>
    <row r="736" spans="25:33" x14ac:dyDescent="0.25">
      <c r="Y736" s="5" t="s">
        <v>1917</v>
      </c>
      <c r="Z736" s="5" t="s">
        <v>1505</v>
      </c>
      <c r="AA736" s="5">
        <v>14.5</v>
      </c>
      <c r="AB736" s="539">
        <v>75083</v>
      </c>
      <c r="AG736" s="280"/>
    </row>
    <row r="737" spans="25:33" x14ac:dyDescent="0.25">
      <c r="Y737" s="5" t="s">
        <v>1918</v>
      </c>
      <c r="Z737" s="5" t="s">
        <v>1505</v>
      </c>
      <c r="AA737" s="5">
        <v>9.1</v>
      </c>
      <c r="AB737" s="539">
        <v>74827</v>
      </c>
      <c r="AG737" s="280"/>
    </row>
    <row r="738" spans="25:33" x14ac:dyDescent="0.25">
      <c r="Y738" s="5" t="s">
        <v>1919</v>
      </c>
      <c r="Z738" s="5" t="s">
        <v>1505</v>
      </c>
      <c r="AA738" s="5">
        <v>11.9</v>
      </c>
      <c r="AB738" s="539">
        <v>74816</v>
      </c>
      <c r="AG738" s="280"/>
    </row>
    <row r="739" spans="25:33" x14ac:dyDescent="0.25">
      <c r="Y739" s="5" t="s">
        <v>1920</v>
      </c>
      <c r="Z739" s="5" t="s">
        <v>1505</v>
      </c>
      <c r="AA739" s="5">
        <v>10.1</v>
      </c>
      <c r="AB739" s="539">
        <v>74798</v>
      </c>
      <c r="AG739" s="280"/>
    </row>
    <row r="740" spans="25:33" x14ac:dyDescent="0.25">
      <c r="Y740" s="5" t="s">
        <v>1921</v>
      </c>
      <c r="Z740" s="5" t="s">
        <v>1505</v>
      </c>
      <c r="AA740" s="5">
        <v>13.7</v>
      </c>
      <c r="AB740" s="539">
        <v>74565</v>
      </c>
      <c r="AG740" s="280"/>
    </row>
    <row r="741" spans="25:33" x14ac:dyDescent="0.25">
      <c r="Y741" s="5" t="s">
        <v>1922</v>
      </c>
      <c r="Z741" s="5" t="s">
        <v>1505</v>
      </c>
      <c r="AA741" s="5">
        <v>4.9000000000000004</v>
      </c>
      <c r="AB741" s="539">
        <v>74555</v>
      </c>
      <c r="AG741" s="280"/>
    </row>
    <row r="742" spans="25:33" x14ac:dyDescent="0.25">
      <c r="Y742" s="5" t="s">
        <v>1923</v>
      </c>
      <c r="Z742" s="5" t="s">
        <v>1505</v>
      </c>
      <c r="AA742" s="5">
        <v>13.5</v>
      </c>
      <c r="AB742" s="539">
        <v>74510</v>
      </c>
      <c r="AG742" s="280"/>
    </row>
    <row r="743" spans="25:33" x14ac:dyDescent="0.25">
      <c r="Y743" s="5" t="s">
        <v>1924</v>
      </c>
      <c r="Z743" s="5" t="s">
        <v>1505</v>
      </c>
      <c r="AA743" s="5">
        <v>9.6</v>
      </c>
      <c r="AB743" s="539">
        <v>74479</v>
      </c>
      <c r="AG743" s="280"/>
    </row>
    <row r="744" spans="25:33" x14ac:dyDescent="0.25">
      <c r="Y744" s="5" t="s">
        <v>1925</v>
      </c>
      <c r="Z744" s="5" t="s">
        <v>1505</v>
      </c>
      <c r="AA744" s="5">
        <v>9.8000000000000007</v>
      </c>
      <c r="AB744" s="539">
        <v>74432</v>
      </c>
      <c r="AG744" s="280"/>
    </row>
    <row r="745" spans="25:33" x14ac:dyDescent="0.25">
      <c r="Y745" s="5" t="s">
        <v>1926</v>
      </c>
      <c r="Z745" s="5" t="s">
        <v>1505</v>
      </c>
      <c r="AA745" s="5">
        <v>13.1</v>
      </c>
      <c r="AB745" s="539">
        <v>74370</v>
      </c>
      <c r="AG745" s="280"/>
    </row>
    <row r="746" spans="25:33" x14ac:dyDescent="0.25">
      <c r="Y746" s="5" t="s">
        <v>1927</v>
      </c>
      <c r="Z746" s="5" t="s">
        <v>1505</v>
      </c>
      <c r="AA746" s="5">
        <v>14.6</v>
      </c>
      <c r="AB746" s="539">
        <v>73770</v>
      </c>
      <c r="AG746" s="280"/>
    </row>
    <row r="747" spans="25:33" x14ac:dyDescent="0.25">
      <c r="Y747" s="5" t="s">
        <v>1928</v>
      </c>
      <c r="Z747" s="5" t="s">
        <v>1505</v>
      </c>
      <c r="AA747" s="5">
        <v>12.9</v>
      </c>
      <c r="AB747" s="539">
        <v>73523</v>
      </c>
      <c r="AG747" s="280"/>
    </row>
    <row r="748" spans="25:33" x14ac:dyDescent="0.25">
      <c r="Y748" s="5" t="s">
        <v>1929</v>
      </c>
      <c r="Z748" s="5" t="s">
        <v>1505</v>
      </c>
      <c r="AA748" s="5">
        <v>8.1</v>
      </c>
      <c r="AB748" s="539">
        <v>73523</v>
      </c>
      <c r="AG748" s="280"/>
    </row>
    <row r="749" spans="25:33" x14ac:dyDescent="0.25">
      <c r="Y749" s="5" t="s">
        <v>1930</v>
      </c>
      <c r="Z749" s="5" t="s">
        <v>1505</v>
      </c>
      <c r="AA749" s="5">
        <v>9.3000000000000007</v>
      </c>
      <c r="AB749" s="539">
        <v>73462</v>
      </c>
      <c r="AG749" s="280"/>
    </row>
    <row r="750" spans="25:33" x14ac:dyDescent="0.25">
      <c r="Y750" s="5" t="s">
        <v>1931</v>
      </c>
      <c r="Z750" s="5" t="s">
        <v>1505</v>
      </c>
      <c r="AA750" s="5">
        <v>1.1000000000000001</v>
      </c>
      <c r="AB750" s="539">
        <v>73446</v>
      </c>
      <c r="AG750" s="280"/>
    </row>
    <row r="751" spans="25:33" x14ac:dyDescent="0.25">
      <c r="Y751" s="5" t="s">
        <v>1932</v>
      </c>
      <c r="Z751" s="5" t="s">
        <v>1505</v>
      </c>
      <c r="AA751" s="5">
        <v>5.4</v>
      </c>
      <c r="AB751" s="539">
        <v>73438</v>
      </c>
      <c r="AG751" s="280"/>
    </row>
    <row r="752" spans="25:33" x14ac:dyDescent="0.25">
      <c r="Y752" s="5" t="s">
        <v>1933</v>
      </c>
      <c r="Z752" s="5" t="s">
        <v>1505</v>
      </c>
      <c r="AA752" s="5">
        <v>10.4</v>
      </c>
      <c r="AB752" s="539">
        <v>73357</v>
      </c>
      <c r="AG752" s="280"/>
    </row>
    <row r="753" spans="25:33" x14ac:dyDescent="0.25">
      <c r="Y753" s="5" t="s">
        <v>1934</v>
      </c>
      <c r="Z753" s="5" t="s">
        <v>1505</v>
      </c>
      <c r="AA753" s="5">
        <v>9.6</v>
      </c>
      <c r="AB753" s="539">
        <v>73346</v>
      </c>
      <c r="AG753" s="280"/>
    </row>
    <row r="754" spans="25:33" x14ac:dyDescent="0.25">
      <c r="Y754" s="5" t="s">
        <v>1935</v>
      </c>
      <c r="Z754" s="5" t="s">
        <v>1505</v>
      </c>
      <c r="AA754" s="5">
        <v>12.2</v>
      </c>
      <c r="AB754" s="539">
        <v>73311</v>
      </c>
      <c r="AG754" s="280"/>
    </row>
    <row r="755" spans="25:33" x14ac:dyDescent="0.25">
      <c r="Y755" s="5" t="s">
        <v>1936</v>
      </c>
      <c r="Z755" s="5" t="s">
        <v>1505</v>
      </c>
      <c r="AA755" s="5">
        <v>14.2</v>
      </c>
      <c r="AB755" s="539">
        <v>73310</v>
      </c>
      <c r="AG755" s="280"/>
    </row>
    <row r="756" spans="25:33" x14ac:dyDescent="0.25">
      <c r="Y756" s="5" t="s">
        <v>1937</v>
      </c>
      <c r="Z756" s="5" t="s">
        <v>1505</v>
      </c>
      <c r="AA756" s="5">
        <v>11</v>
      </c>
      <c r="AB756" s="539">
        <v>73239</v>
      </c>
      <c r="AG756" s="280"/>
    </row>
    <row r="757" spans="25:33" x14ac:dyDescent="0.25">
      <c r="Y757" s="5" t="s">
        <v>1938</v>
      </c>
      <c r="Z757" s="5" t="s">
        <v>1505</v>
      </c>
      <c r="AA757" s="5">
        <v>4.3</v>
      </c>
      <c r="AB757" s="539">
        <v>73208</v>
      </c>
      <c r="AG757" s="280"/>
    </row>
    <row r="758" spans="25:33" x14ac:dyDescent="0.25">
      <c r="Y758" s="5" t="s">
        <v>1939</v>
      </c>
      <c r="Z758" s="5" t="s">
        <v>1505</v>
      </c>
      <c r="AA758" s="5">
        <v>10.8</v>
      </c>
      <c r="AB758" s="539">
        <v>73148</v>
      </c>
      <c r="AG758" s="280"/>
    </row>
    <row r="759" spans="25:33" x14ac:dyDescent="0.25">
      <c r="Y759" s="5" t="s">
        <v>1940</v>
      </c>
      <c r="Z759" s="5" t="s">
        <v>1505</v>
      </c>
      <c r="AA759" s="5">
        <v>15.7</v>
      </c>
      <c r="AB759" s="539">
        <v>73105</v>
      </c>
      <c r="AG759" s="280"/>
    </row>
    <row r="760" spans="25:33" x14ac:dyDescent="0.25">
      <c r="Y760" s="5" t="s">
        <v>1941</v>
      </c>
      <c r="Z760" s="5" t="s">
        <v>1505</v>
      </c>
      <c r="AA760" s="5">
        <v>7.9</v>
      </c>
      <c r="AB760" s="539">
        <v>72959</v>
      </c>
      <c r="AG760" s="280"/>
    </row>
    <row r="761" spans="25:33" x14ac:dyDescent="0.25">
      <c r="Y761" s="5" t="s">
        <v>1942</v>
      </c>
      <c r="Z761" s="5" t="s">
        <v>1505</v>
      </c>
      <c r="AA761" s="5">
        <v>8.4</v>
      </c>
      <c r="AB761" s="539">
        <v>72929</v>
      </c>
      <c r="AG761" s="280"/>
    </row>
    <row r="762" spans="25:33" x14ac:dyDescent="0.25">
      <c r="Y762" s="5" t="s">
        <v>1943</v>
      </c>
      <c r="Z762" s="5" t="s">
        <v>1505</v>
      </c>
      <c r="AA762" s="5">
        <v>10.8</v>
      </c>
      <c r="AB762" s="539">
        <v>72875</v>
      </c>
      <c r="AG762" s="280"/>
    </row>
    <row r="763" spans="25:33" x14ac:dyDescent="0.25">
      <c r="Y763" s="5" t="s">
        <v>1944</v>
      </c>
      <c r="Z763" s="5" t="s">
        <v>1505</v>
      </c>
      <c r="AA763" s="5">
        <v>7.4</v>
      </c>
      <c r="AB763" s="539">
        <v>72768</v>
      </c>
      <c r="AG763" s="280"/>
    </row>
    <row r="764" spans="25:33" x14ac:dyDescent="0.25">
      <c r="Y764" s="5" t="s">
        <v>1945</v>
      </c>
      <c r="Z764" s="5" t="s">
        <v>1505</v>
      </c>
      <c r="AA764" s="5">
        <v>23.7</v>
      </c>
      <c r="AB764" s="539">
        <v>72689</v>
      </c>
      <c r="AG764" s="281"/>
    </row>
    <row r="765" spans="25:33" x14ac:dyDescent="0.25">
      <c r="Y765" s="5" t="s">
        <v>1946</v>
      </c>
      <c r="Z765" s="5" t="s">
        <v>1505</v>
      </c>
      <c r="AA765" s="5">
        <v>11.4</v>
      </c>
      <c r="AB765" s="539">
        <v>72635</v>
      </c>
      <c r="AG765" s="280"/>
    </row>
    <row r="766" spans="25:33" x14ac:dyDescent="0.25">
      <c r="Y766" s="5" t="s">
        <v>1947</v>
      </c>
      <c r="Z766" s="5" t="s">
        <v>1505</v>
      </c>
      <c r="AA766" s="5">
        <v>1.7</v>
      </c>
      <c r="AB766" s="539">
        <v>72629</v>
      </c>
      <c r="AG766" s="280"/>
    </row>
    <row r="767" spans="25:33" x14ac:dyDescent="0.25">
      <c r="Y767" s="5" t="s">
        <v>1948</v>
      </c>
      <c r="Z767" s="5" t="s">
        <v>1505</v>
      </c>
      <c r="AA767" s="5">
        <v>8.6999999999999993</v>
      </c>
      <c r="AB767" s="539">
        <v>72578</v>
      </c>
      <c r="AG767" s="280"/>
    </row>
    <row r="768" spans="25:33" x14ac:dyDescent="0.25">
      <c r="Y768" s="5" t="s">
        <v>1949</v>
      </c>
      <c r="Z768" s="5" t="s">
        <v>1505</v>
      </c>
      <c r="AA768" s="5">
        <v>7.4</v>
      </c>
      <c r="AB768" s="539">
        <v>72500</v>
      </c>
      <c r="AG768" s="280"/>
    </row>
    <row r="769" spans="25:33" x14ac:dyDescent="0.25">
      <c r="Y769" s="5" t="s">
        <v>1950</v>
      </c>
      <c r="Z769" s="5" t="s">
        <v>1505</v>
      </c>
      <c r="AA769" s="5">
        <v>5.8</v>
      </c>
      <c r="AB769" s="539">
        <v>72431</v>
      </c>
      <c r="AG769" s="280"/>
    </row>
    <row r="770" spans="25:33" x14ac:dyDescent="0.25">
      <c r="Y770" s="5" t="s">
        <v>1951</v>
      </c>
      <c r="Z770" s="5" t="s">
        <v>1505</v>
      </c>
      <c r="AA770" s="5">
        <v>11.4</v>
      </c>
      <c r="AB770" s="539">
        <v>72209</v>
      </c>
      <c r="AG770" s="280"/>
    </row>
    <row r="771" spans="25:33" x14ac:dyDescent="0.25">
      <c r="Y771" s="5" t="s">
        <v>1952</v>
      </c>
      <c r="Z771" s="5" t="s">
        <v>1505</v>
      </c>
      <c r="AA771" s="5">
        <v>9.6</v>
      </c>
      <c r="AB771" s="539">
        <v>72052</v>
      </c>
      <c r="AG771" s="280"/>
    </row>
    <row r="772" spans="25:33" x14ac:dyDescent="0.25">
      <c r="Y772" s="5" t="s">
        <v>1953</v>
      </c>
      <c r="Z772" s="5" t="s">
        <v>1505</v>
      </c>
      <c r="AA772" s="5">
        <v>9.5</v>
      </c>
      <c r="AB772" s="539">
        <v>71964</v>
      </c>
      <c r="AG772" s="280"/>
    </row>
    <row r="773" spans="25:33" x14ac:dyDescent="0.25">
      <c r="Y773" s="5" t="s">
        <v>1954</v>
      </c>
      <c r="Z773" s="5" t="s">
        <v>1505</v>
      </c>
      <c r="AA773" s="5">
        <v>21.5</v>
      </c>
      <c r="AB773" s="539">
        <v>71875</v>
      </c>
      <c r="AG773" s="280"/>
    </row>
    <row r="774" spans="25:33" x14ac:dyDescent="0.25">
      <c r="Y774" s="5" t="s">
        <v>1955</v>
      </c>
      <c r="Z774" s="5" t="s">
        <v>1505</v>
      </c>
      <c r="AA774" s="5">
        <v>18.8</v>
      </c>
      <c r="AB774" s="539">
        <v>71510</v>
      </c>
      <c r="AG774" s="280"/>
    </row>
    <row r="775" spans="25:33" x14ac:dyDescent="0.25">
      <c r="Y775" s="5" t="s">
        <v>1956</v>
      </c>
      <c r="Z775" s="5" t="s">
        <v>1505</v>
      </c>
      <c r="AA775" s="5">
        <v>31.4</v>
      </c>
      <c r="AB775" s="539">
        <v>71176</v>
      </c>
      <c r="AG775" s="280"/>
    </row>
    <row r="776" spans="25:33" x14ac:dyDescent="0.25">
      <c r="Y776" s="5" t="s">
        <v>1957</v>
      </c>
      <c r="Z776" s="5" t="s">
        <v>1505</v>
      </c>
      <c r="AA776" s="5">
        <v>13.7</v>
      </c>
      <c r="AB776" s="539">
        <v>70825</v>
      </c>
      <c r="AG776" s="280"/>
    </row>
    <row r="777" spans="25:33" x14ac:dyDescent="0.25">
      <c r="Y777" s="5" t="s">
        <v>1958</v>
      </c>
      <c r="Z777" s="5" t="s">
        <v>1505</v>
      </c>
      <c r="AA777" s="5">
        <v>13.1</v>
      </c>
      <c r="AB777" s="539">
        <v>70756</v>
      </c>
      <c r="AG777" s="280"/>
    </row>
    <row r="778" spans="25:33" x14ac:dyDescent="0.25">
      <c r="Y778" s="5" t="s">
        <v>1959</v>
      </c>
      <c r="Z778" s="5" t="s">
        <v>1505</v>
      </c>
      <c r="AA778" s="5">
        <v>29.9</v>
      </c>
      <c r="AB778" s="539">
        <v>70735</v>
      </c>
      <c r="AG778" s="280"/>
    </row>
    <row r="779" spans="25:33" x14ac:dyDescent="0.25">
      <c r="Y779" s="5" t="s">
        <v>1960</v>
      </c>
      <c r="Z779" s="5" t="s">
        <v>1505</v>
      </c>
      <c r="AA779" s="5">
        <v>8.6999999999999993</v>
      </c>
      <c r="AB779" s="539">
        <v>70598</v>
      </c>
      <c r="AG779" s="280"/>
    </row>
    <row r="780" spans="25:33" x14ac:dyDescent="0.25">
      <c r="Y780" s="5" t="s">
        <v>1961</v>
      </c>
      <c r="Z780" s="5" t="s">
        <v>1505</v>
      </c>
      <c r="AA780" s="5">
        <v>25.5</v>
      </c>
      <c r="AB780" s="539">
        <v>70500</v>
      </c>
      <c r="AG780" s="280"/>
    </row>
    <row r="781" spans="25:33" x14ac:dyDescent="0.25">
      <c r="Y781" s="5" t="s">
        <v>1962</v>
      </c>
      <c r="Z781" s="5" t="s">
        <v>1505</v>
      </c>
      <c r="AA781" s="5">
        <v>13.2</v>
      </c>
      <c r="AB781" s="539">
        <v>70365</v>
      </c>
      <c r="AG781" s="280"/>
    </row>
    <row r="782" spans="25:33" x14ac:dyDescent="0.25">
      <c r="Y782" s="5" t="s">
        <v>1963</v>
      </c>
      <c r="Z782" s="5" t="s">
        <v>1505</v>
      </c>
      <c r="AA782" s="5">
        <v>22.2</v>
      </c>
      <c r="AB782" s="539">
        <v>70313</v>
      </c>
      <c r="AG782" s="280"/>
    </row>
    <row r="783" spans="25:33" x14ac:dyDescent="0.25">
      <c r="Y783" s="5" t="s">
        <v>1964</v>
      </c>
      <c r="Z783" s="5" t="s">
        <v>1505</v>
      </c>
      <c r="AA783" s="5">
        <v>5.7</v>
      </c>
      <c r="AB783" s="539">
        <v>70227</v>
      </c>
      <c r="AG783" s="280"/>
    </row>
    <row r="784" spans="25:33" x14ac:dyDescent="0.25">
      <c r="Y784" s="5" t="s">
        <v>1965</v>
      </c>
      <c r="Z784" s="5" t="s">
        <v>1505</v>
      </c>
      <c r="AA784" s="5">
        <v>15.7</v>
      </c>
      <c r="AB784" s="539">
        <v>70192</v>
      </c>
      <c r="AG784" s="280"/>
    </row>
    <row r="785" spans="25:33" x14ac:dyDescent="0.25">
      <c r="Y785" s="5" t="s">
        <v>1966</v>
      </c>
      <c r="Z785" s="5" t="s">
        <v>1505</v>
      </c>
      <c r="AA785" s="5">
        <v>26.3</v>
      </c>
      <c r="AB785" s="539">
        <v>70045</v>
      </c>
      <c r="AG785" s="280"/>
    </row>
    <row r="786" spans="25:33" x14ac:dyDescent="0.25">
      <c r="Y786" s="5" t="s">
        <v>1967</v>
      </c>
      <c r="Z786" s="5" t="s">
        <v>1505</v>
      </c>
      <c r="AA786" s="5">
        <v>7.4</v>
      </c>
      <c r="AB786" s="539">
        <v>69840</v>
      </c>
      <c r="AG786" s="280"/>
    </row>
    <row r="787" spans="25:33" x14ac:dyDescent="0.25">
      <c r="Y787" s="5" t="s">
        <v>1968</v>
      </c>
      <c r="Z787" s="5" t="s">
        <v>1505</v>
      </c>
      <c r="AA787" s="5">
        <v>4</v>
      </c>
      <c r="AB787" s="539">
        <v>69792</v>
      </c>
      <c r="AG787" s="280"/>
    </row>
    <row r="788" spans="25:33" x14ac:dyDescent="0.25">
      <c r="Y788" s="5" t="s">
        <v>1969</v>
      </c>
      <c r="Z788" s="5" t="s">
        <v>1505</v>
      </c>
      <c r="AA788" s="5">
        <v>2.6</v>
      </c>
      <c r="AB788" s="539">
        <v>69680</v>
      </c>
      <c r="AG788" s="280"/>
    </row>
    <row r="789" spans="25:33" x14ac:dyDescent="0.25">
      <c r="Y789" s="5" t="s">
        <v>1970</v>
      </c>
      <c r="Z789" s="5" t="s">
        <v>1505</v>
      </c>
      <c r="AA789" s="5">
        <v>8.5</v>
      </c>
      <c r="AB789" s="539">
        <v>69641</v>
      </c>
      <c r="AG789" s="280"/>
    </row>
    <row r="790" spans="25:33" x14ac:dyDescent="0.25">
      <c r="Y790" s="5" t="s">
        <v>1971</v>
      </c>
      <c r="Z790" s="5" t="s">
        <v>1505</v>
      </c>
      <c r="AA790" s="5">
        <v>11.5</v>
      </c>
      <c r="AB790" s="539">
        <v>69614</v>
      </c>
      <c r="AG790" s="280"/>
    </row>
    <row r="791" spans="25:33" x14ac:dyDescent="0.25">
      <c r="Y791" s="5" t="s">
        <v>1972</v>
      </c>
      <c r="Z791" s="5" t="s">
        <v>1505</v>
      </c>
      <c r="AA791" s="5">
        <v>8.6999999999999993</v>
      </c>
      <c r="AB791" s="539">
        <v>69545</v>
      </c>
      <c r="AG791" s="280"/>
    </row>
    <row r="792" spans="25:33" x14ac:dyDescent="0.25">
      <c r="Y792" s="5" t="s">
        <v>1973</v>
      </c>
      <c r="Z792" s="5" t="s">
        <v>1505</v>
      </c>
      <c r="AA792" s="5">
        <v>4</v>
      </c>
      <c r="AB792" s="539">
        <v>69464</v>
      </c>
      <c r="AG792" s="280"/>
    </row>
    <row r="793" spans="25:33" x14ac:dyDescent="0.25">
      <c r="Y793" s="5" t="s">
        <v>1974</v>
      </c>
      <c r="Z793" s="5" t="s">
        <v>1505</v>
      </c>
      <c r="AA793" s="5">
        <v>13.9</v>
      </c>
      <c r="AB793" s="539">
        <v>69380</v>
      </c>
      <c r="AG793" s="280"/>
    </row>
    <row r="794" spans="25:33" x14ac:dyDescent="0.25">
      <c r="Y794" s="5" t="s">
        <v>1975</v>
      </c>
      <c r="Z794" s="5" t="s">
        <v>1505</v>
      </c>
      <c r="AA794" s="5">
        <v>17.2</v>
      </c>
      <c r="AB794" s="539">
        <v>69320</v>
      </c>
      <c r="AG794" s="280"/>
    </row>
    <row r="795" spans="25:33" x14ac:dyDescent="0.25">
      <c r="Y795" s="5" t="s">
        <v>1976</v>
      </c>
      <c r="Z795" s="5" t="s">
        <v>1505</v>
      </c>
      <c r="AA795" s="5">
        <v>14.1</v>
      </c>
      <c r="AB795" s="539">
        <v>69293</v>
      </c>
      <c r="AG795" s="280"/>
    </row>
    <row r="796" spans="25:33" x14ac:dyDescent="0.25">
      <c r="Y796" s="5" t="s">
        <v>1977</v>
      </c>
      <c r="Z796" s="5" t="s">
        <v>1505</v>
      </c>
      <c r="AA796" s="5">
        <v>4.9000000000000004</v>
      </c>
      <c r="AB796" s="539">
        <v>69280</v>
      </c>
      <c r="AG796" s="280"/>
    </row>
    <row r="797" spans="25:33" x14ac:dyDescent="0.25">
      <c r="Y797" s="5" t="s">
        <v>1978</v>
      </c>
      <c r="Z797" s="5" t="s">
        <v>1505</v>
      </c>
      <c r="AA797" s="5">
        <v>8</v>
      </c>
      <c r="AB797" s="539">
        <v>69173</v>
      </c>
      <c r="AG797" s="280"/>
    </row>
    <row r="798" spans="25:33" x14ac:dyDescent="0.25">
      <c r="Y798" s="5" t="s">
        <v>1979</v>
      </c>
      <c r="Z798" s="5" t="s">
        <v>1505</v>
      </c>
      <c r="AA798" s="5">
        <v>10.5</v>
      </c>
      <c r="AB798" s="539">
        <v>69167</v>
      </c>
      <c r="AG798" s="280"/>
    </row>
    <row r="799" spans="25:33" x14ac:dyDescent="0.25">
      <c r="Y799" s="5" t="s">
        <v>1980</v>
      </c>
      <c r="Z799" s="5" t="s">
        <v>1505</v>
      </c>
      <c r="AA799" s="5">
        <v>21.6</v>
      </c>
      <c r="AB799" s="539">
        <v>69159</v>
      </c>
      <c r="AG799" s="280"/>
    </row>
    <row r="800" spans="25:33" x14ac:dyDescent="0.25">
      <c r="Y800" s="5" t="s">
        <v>1981</v>
      </c>
      <c r="Z800" s="5" t="s">
        <v>1505</v>
      </c>
      <c r="AA800" s="5">
        <v>25.7</v>
      </c>
      <c r="AB800" s="539">
        <v>68882</v>
      </c>
      <c r="AG800" s="280"/>
    </row>
    <row r="801" spans="25:33" x14ac:dyDescent="0.25">
      <c r="Y801" s="5" t="s">
        <v>1982</v>
      </c>
      <c r="Z801" s="5" t="s">
        <v>1505</v>
      </c>
      <c r="AA801" s="5">
        <v>6.5</v>
      </c>
      <c r="AB801" s="539">
        <v>68760</v>
      </c>
      <c r="AG801" s="280"/>
    </row>
    <row r="802" spans="25:33" x14ac:dyDescent="0.25">
      <c r="Y802" s="5" t="s">
        <v>1983</v>
      </c>
      <c r="Z802" s="5" t="s">
        <v>1505</v>
      </c>
      <c r="AA802" s="5">
        <v>12.9</v>
      </c>
      <c r="AB802" s="539">
        <v>68431</v>
      </c>
      <c r="AG802" s="280"/>
    </row>
    <row r="803" spans="25:33" x14ac:dyDescent="0.25">
      <c r="Y803" s="5" t="s">
        <v>1984</v>
      </c>
      <c r="Z803" s="5" t="s">
        <v>1505</v>
      </c>
      <c r="AA803" s="5">
        <v>0</v>
      </c>
      <c r="AB803" s="539">
        <v>68324</v>
      </c>
      <c r="AG803" s="280"/>
    </row>
    <row r="804" spans="25:33" x14ac:dyDescent="0.25">
      <c r="Y804" s="5" t="s">
        <v>1985</v>
      </c>
      <c r="Z804" s="5" t="s">
        <v>1505</v>
      </c>
      <c r="AA804" s="5">
        <v>16.7</v>
      </c>
      <c r="AB804" s="539">
        <v>68300</v>
      </c>
      <c r="AG804" s="280"/>
    </row>
    <row r="805" spans="25:33" x14ac:dyDescent="0.25">
      <c r="Y805" s="5" t="s">
        <v>1986</v>
      </c>
      <c r="Z805" s="5" t="s">
        <v>1505</v>
      </c>
      <c r="AA805" s="5">
        <v>39.4</v>
      </c>
      <c r="AB805" s="539">
        <v>68274</v>
      </c>
      <c r="AG805" s="280"/>
    </row>
    <row r="806" spans="25:33" x14ac:dyDescent="0.25">
      <c r="Y806" s="5" t="s">
        <v>1987</v>
      </c>
      <c r="Z806" s="5" t="s">
        <v>1505</v>
      </c>
      <c r="AA806" s="5">
        <v>36.9</v>
      </c>
      <c r="AB806" s="539">
        <v>68214</v>
      </c>
      <c r="AG806" s="280"/>
    </row>
    <row r="807" spans="25:33" x14ac:dyDescent="0.25">
      <c r="Y807" s="5" t="s">
        <v>1988</v>
      </c>
      <c r="Z807" s="5" t="s">
        <v>1505</v>
      </c>
      <c r="AA807" s="5">
        <v>11.5</v>
      </c>
      <c r="AB807" s="539">
        <v>68103</v>
      </c>
      <c r="AG807" s="280"/>
    </row>
    <row r="808" spans="25:33" x14ac:dyDescent="0.25">
      <c r="Y808" s="5" t="s">
        <v>1989</v>
      </c>
      <c r="Z808" s="5" t="s">
        <v>1505</v>
      </c>
      <c r="AA808" s="5">
        <v>26.4</v>
      </c>
      <c r="AB808" s="539">
        <v>68093</v>
      </c>
      <c r="AG808" s="280"/>
    </row>
    <row r="809" spans="25:33" x14ac:dyDescent="0.25">
      <c r="Y809" s="5" t="s">
        <v>1990</v>
      </c>
      <c r="Z809" s="5" t="s">
        <v>1505</v>
      </c>
      <c r="AA809" s="5">
        <v>11.8</v>
      </c>
      <c r="AB809" s="539">
        <v>68048</v>
      </c>
      <c r="AG809" s="280"/>
    </row>
    <row r="810" spans="25:33" x14ac:dyDescent="0.25">
      <c r="Y810" s="5" t="s">
        <v>1991</v>
      </c>
      <c r="Z810" s="5" t="s">
        <v>1505</v>
      </c>
      <c r="AA810" s="5">
        <v>5</v>
      </c>
      <c r="AB810" s="539">
        <v>67889</v>
      </c>
      <c r="AG810" s="280"/>
    </row>
    <row r="811" spans="25:33" x14ac:dyDescent="0.25">
      <c r="Y811" s="5" t="s">
        <v>1992</v>
      </c>
      <c r="Z811" s="5" t="s">
        <v>1505</v>
      </c>
      <c r="AA811" s="5">
        <v>6.2</v>
      </c>
      <c r="AB811" s="539">
        <v>67754</v>
      </c>
      <c r="AG811" s="280"/>
    </row>
    <row r="812" spans="25:33" x14ac:dyDescent="0.25">
      <c r="Y812" s="5" t="s">
        <v>1993</v>
      </c>
      <c r="Z812" s="5" t="s">
        <v>1505</v>
      </c>
      <c r="AA812" s="5">
        <v>5.6</v>
      </c>
      <c r="AB812" s="539">
        <v>67591</v>
      </c>
      <c r="AG812" s="280"/>
    </row>
    <row r="813" spans="25:33" x14ac:dyDescent="0.25">
      <c r="Y813" s="5" t="s">
        <v>1994</v>
      </c>
      <c r="Z813" s="5" t="s">
        <v>1505</v>
      </c>
      <c r="AA813" s="5">
        <v>0.9</v>
      </c>
      <c r="AB813" s="539">
        <v>67440</v>
      </c>
      <c r="AG813" s="280"/>
    </row>
    <row r="814" spans="25:33" x14ac:dyDescent="0.25">
      <c r="Y814" s="5" t="s">
        <v>1995</v>
      </c>
      <c r="Z814" s="5" t="s">
        <v>1505</v>
      </c>
      <c r="AA814" s="5">
        <v>9.3000000000000007</v>
      </c>
      <c r="AB814" s="539">
        <v>67388</v>
      </c>
      <c r="AG814" s="280"/>
    </row>
    <row r="815" spans="25:33" x14ac:dyDescent="0.25">
      <c r="Y815" s="5" t="s">
        <v>1996</v>
      </c>
      <c r="Z815" s="5" t="s">
        <v>1505</v>
      </c>
      <c r="AA815" s="5">
        <v>11.4</v>
      </c>
      <c r="AB815" s="539">
        <v>67386</v>
      </c>
      <c r="AG815" s="280"/>
    </row>
    <row r="816" spans="25:33" x14ac:dyDescent="0.25">
      <c r="Y816" s="5" t="s">
        <v>1997</v>
      </c>
      <c r="Z816" s="5" t="s">
        <v>1505</v>
      </c>
      <c r="AA816" s="5">
        <v>20.399999999999999</v>
      </c>
      <c r="AB816" s="539">
        <v>67383</v>
      </c>
      <c r="AG816" s="280"/>
    </row>
    <row r="817" spans="25:33" x14ac:dyDescent="0.25">
      <c r="Y817" s="5" t="s">
        <v>1998</v>
      </c>
      <c r="Z817" s="5" t="s">
        <v>1505</v>
      </c>
      <c r="AA817" s="5">
        <v>9.4</v>
      </c>
      <c r="AB817" s="539">
        <v>67336</v>
      </c>
      <c r="AG817" s="280"/>
    </row>
    <row r="818" spans="25:33" x14ac:dyDescent="0.25">
      <c r="Y818" s="5" t="s">
        <v>1999</v>
      </c>
      <c r="Z818" s="5" t="s">
        <v>1505</v>
      </c>
      <c r="AA818" s="5">
        <v>17.600000000000001</v>
      </c>
      <c r="AB818" s="539">
        <v>67261</v>
      </c>
      <c r="AG818" s="280"/>
    </row>
    <row r="819" spans="25:33" x14ac:dyDescent="0.25">
      <c r="Y819" s="5" t="s">
        <v>2000</v>
      </c>
      <c r="Z819" s="5" t="s">
        <v>1505</v>
      </c>
      <c r="AA819" s="5">
        <v>9.6999999999999993</v>
      </c>
      <c r="AB819" s="539">
        <v>67253</v>
      </c>
      <c r="AG819" s="280"/>
    </row>
    <row r="820" spans="25:33" x14ac:dyDescent="0.25">
      <c r="Y820" s="5" t="s">
        <v>2001</v>
      </c>
      <c r="Z820" s="5" t="s">
        <v>1505</v>
      </c>
      <c r="AA820" s="5">
        <v>9.1999999999999993</v>
      </c>
      <c r="AB820" s="539">
        <v>67237</v>
      </c>
      <c r="AG820" s="280"/>
    </row>
    <row r="821" spans="25:33" x14ac:dyDescent="0.25">
      <c r="Y821" s="5" t="s">
        <v>2002</v>
      </c>
      <c r="Z821" s="5" t="s">
        <v>1505</v>
      </c>
      <c r="AA821" s="5">
        <v>13.5</v>
      </c>
      <c r="AB821" s="539">
        <v>67091</v>
      </c>
      <c r="AG821" s="280"/>
    </row>
    <row r="822" spans="25:33" x14ac:dyDescent="0.25">
      <c r="Y822" s="5" t="s">
        <v>2003</v>
      </c>
      <c r="Z822" s="5" t="s">
        <v>1505</v>
      </c>
      <c r="AA822" s="5">
        <v>11.5</v>
      </c>
      <c r="AB822" s="539">
        <v>67024</v>
      </c>
      <c r="AG822" s="280"/>
    </row>
    <row r="823" spans="25:33" x14ac:dyDescent="0.25">
      <c r="Y823" s="5" t="s">
        <v>2004</v>
      </c>
      <c r="Z823" s="5" t="s">
        <v>1505</v>
      </c>
      <c r="AA823" s="5">
        <v>20.5</v>
      </c>
      <c r="AB823" s="539">
        <v>66983</v>
      </c>
      <c r="AG823" s="280"/>
    </row>
    <row r="824" spans="25:33" x14ac:dyDescent="0.25">
      <c r="Y824" s="5" t="s">
        <v>2005</v>
      </c>
      <c r="Z824" s="5" t="s">
        <v>1505</v>
      </c>
      <c r="AA824" s="5">
        <v>11.4</v>
      </c>
      <c r="AB824" s="539">
        <v>66953</v>
      </c>
      <c r="AG824" s="280"/>
    </row>
    <row r="825" spans="25:33" x14ac:dyDescent="0.25">
      <c r="Y825" s="5" t="s">
        <v>2006</v>
      </c>
      <c r="Z825" s="5" t="s">
        <v>1505</v>
      </c>
      <c r="AA825" s="5">
        <v>3.7</v>
      </c>
      <c r="AB825" s="539">
        <v>66909</v>
      </c>
      <c r="AG825" s="280"/>
    </row>
    <row r="826" spans="25:33" x14ac:dyDescent="0.25">
      <c r="Y826" s="5" t="s">
        <v>2007</v>
      </c>
      <c r="Z826" s="5" t="s">
        <v>1505</v>
      </c>
      <c r="AA826" s="5">
        <v>0</v>
      </c>
      <c r="AB826" s="539">
        <v>66797</v>
      </c>
      <c r="AG826" s="280"/>
    </row>
    <row r="827" spans="25:33" x14ac:dyDescent="0.25">
      <c r="Y827" s="5" t="s">
        <v>2008</v>
      </c>
      <c r="Z827" s="5" t="s">
        <v>1505</v>
      </c>
      <c r="AA827" s="5">
        <v>12.9</v>
      </c>
      <c r="AB827" s="539">
        <v>66590</v>
      </c>
      <c r="AG827" s="280"/>
    </row>
    <row r="828" spans="25:33" x14ac:dyDescent="0.25">
      <c r="Y828" s="5" t="s">
        <v>2009</v>
      </c>
      <c r="Z828" s="5" t="s">
        <v>1505</v>
      </c>
      <c r="AA828" s="5">
        <v>2.5</v>
      </c>
      <c r="AB828" s="539">
        <v>66581</v>
      </c>
      <c r="AG828" s="280"/>
    </row>
    <row r="829" spans="25:33" x14ac:dyDescent="0.25">
      <c r="Y829" s="5" t="s">
        <v>2010</v>
      </c>
      <c r="Z829" s="5" t="s">
        <v>1505</v>
      </c>
      <c r="AA829" s="5">
        <v>16.899999999999999</v>
      </c>
      <c r="AB829" s="539">
        <v>66543</v>
      </c>
      <c r="AG829" s="280"/>
    </row>
    <row r="830" spans="25:33" x14ac:dyDescent="0.25">
      <c r="Y830" s="5" t="s">
        <v>2011</v>
      </c>
      <c r="Z830" s="5" t="s">
        <v>1505</v>
      </c>
      <c r="AA830" s="5">
        <v>5.0999999999999996</v>
      </c>
      <c r="AB830" s="539">
        <v>66511</v>
      </c>
      <c r="AG830" s="280"/>
    </row>
    <row r="831" spans="25:33" x14ac:dyDescent="0.25">
      <c r="Y831" s="5" t="s">
        <v>2012</v>
      </c>
      <c r="Z831" s="5" t="s">
        <v>1505</v>
      </c>
      <c r="AA831" s="5">
        <v>10.5</v>
      </c>
      <c r="AB831" s="539">
        <v>66484</v>
      </c>
      <c r="AG831" s="280"/>
    </row>
    <row r="832" spans="25:33" x14ac:dyDescent="0.25">
      <c r="Y832" s="5" t="s">
        <v>2013</v>
      </c>
      <c r="Z832" s="5" t="s">
        <v>1505</v>
      </c>
      <c r="AA832" s="5">
        <v>0.7</v>
      </c>
      <c r="AB832" s="539">
        <v>66477</v>
      </c>
      <c r="AG832" s="280"/>
    </row>
    <row r="833" spans="25:33" x14ac:dyDescent="0.25">
      <c r="Y833" s="5" t="s">
        <v>2014</v>
      </c>
      <c r="Z833" s="5" t="s">
        <v>1505</v>
      </c>
      <c r="AA833" s="5">
        <v>14.1</v>
      </c>
      <c r="AB833" s="539">
        <v>66364</v>
      </c>
      <c r="AG833" s="280"/>
    </row>
    <row r="834" spans="25:33" x14ac:dyDescent="0.25">
      <c r="Y834" s="5" t="s">
        <v>2015</v>
      </c>
      <c r="Z834" s="5" t="s">
        <v>1505</v>
      </c>
      <c r="AA834" s="5">
        <v>6.8</v>
      </c>
      <c r="AB834" s="539">
        <v>66256</v>
      </c>
      <c r="AG834" s="280"/>
    </row>
    <row r="835" spans="25:33" x14ac:dyDescent="0.25">
      <c r="Y835" s="5" t="s">
        <v>2016</v>
      </c>
      <c r="Z835" s="5" t="s">
        <v>1505</v>
      </c>
      <c r="AA835" s="5">
        <v>9.1</v>
      </c>
      <c r="AB835" s="539">
        <v>66225</v>
      </c>
      <c r="AG835" s="280"/>
    </row>
    <row r="836" spans="25:33" x14ac:dyDescent="0.25">
      <c r="Y836" s="5" t="s">
        <v>2017</v>
      </c>
      <c r="Z836" s="5" t="s">
        <v>1505</v>
      </c>
      <c r="AA836" s="5">
        <v>10.1</v>
      </c>
      <c r="AB836" s="539">
        <v>66191</v>
      </c>
      <c r="AG836" s="280"/>
    </row>
    <row r="837" spans="25:33" x14ac:dyDescent="0.25">
      <c r="Y837" s="5" t="s">
        <v>2018</v>
      </c>
      <c r="Z837" s="5" t="s">
        <v>1505</v>
      </c>
      <c r="AA837" s="5">
        <v>15.3</v>
      </c>
      <c r="AB837" s="539">
        <v>66113</v>
      </c>
      <c r="AG837" s="280"/>
    </row>
    <row r="838" spans="25:33" x14ac:dyDescent="0.25">
      <c r="Y838" s="5" t="s">
        <v>2019</v>
      </c>
      <c r="Z838" s="5" t="s">
        <v>1505</v>
      </c>
      <c r="AA838" s="5">
        <v>8.8000000000000007</v>
      </c>
      <c r="AB838" s="539">
        <v>65852</v>
      </c>
      <c r="AG838" s="280"/>
    </row>
    <row r="839" spans="25:33" x14ac:dyDescent="0.25">
      <c r="Y839" s="5" t="s">
        <v>2020</v>
      </c>
      <c r="Z839" s="5" t="s">
        <v>1505</v>
      </c>
      <c r="AA839" s="5">
        <v>11.6</v>
      </c>
      <c r="AB839" s="539">
        <v>65827</v>
      </c>
      <c r="AG839" s="280"/>
    </row>
    <row r="840" spans="25:33" x14ac:dyDescent="0.25">
      <c r="Y840" s="5" t="s">
        <v>2021</v>
      </c>
      <c r="Z840" s="5" t="s">
        <v>1505</v>
      </c>
      <c r="AA840" s="5">
        <v>10.199999999999999</v>
      </c>
      <c r="AB840" s="539">
        <v>65732</v>
      </c>
      <c r="AG840" s="280"/>
    </row>
    <row r="841" spans="25:33" x14ac:dyDescent="0.25">
      <c r="Y841" s="5" t="s">
        <v>2022</v>
      </c>
      <c r="Z841" s="5" t="s">
        <v>1505</v>
      </c>
      <c r="AA841" s="5">
        <v>33.1</v>
      </c>
      <c r="AB841" s="539">
        <v>65670</v>
      </c>
      <c r="AG841" s="280"/>
    </row>
    <row r="842" spans="25:33" x14ac:dyDescent="0.25">
      <c r="Y842" s="5" t="s">
        <v>2023</v>
      </c>
      <c r="Z842" s="5" t="s">
        <v>1505</v>
      </c>
      <c r="AA842" s="5">
        <v>17.8</v>
      </c>
      <c r="AB842" s="539">
        <v>65469</v>
      </c>
      <c r="AG842" s="280"/>
    </row>
    <row r="843" spans="25:33" x14ac:dyDescent="0.25">
      <c r="Y843" s="5" t="s">
        <v>2024</v>
      </c>
      <c r="Z843" s="5" t="s">
        <v>1505</v>
      </c>
      <c r="AA843" s="5">
        <v>21.3</v>
      </c>
      <c r="AB843" s="539">
        <v>65435</v>
      </c>
      <c r="AG843" s="280"/>
    </row>
    <row r="844" spans="25:33" x14ac:dyDescent="0.25">
      <c r="Y844" s="5" t="s">
        <v>2025</v>
      </c>
      <c r="Z844" s="5" t="s">
        <v>1505</v>
      </c>
      <c r="AA844" s="5">
        <v>21.8</v>
      </c>
      <c r="AB844" s="539">
        <v>65313</v>
      </c>
      <c r="AG844" s="280"/>
    </row>
    <row r="845" spans="25:33" x14ac:dyDescent="0.25">
      <c r="Y845" s="5" t="s">
        <v>2026</v>
      </c>
      <c r="Z845" s="5" t="s">
        <v>1505</v>
      </c>
      <c r="AA845" s="5">
        <v>15.1</v>
      </c>
      <c r="AB845" s="539">
        <v>65273</v>
      </c>
      <c r="AG845" s="280"/>
    </row>
    <row r="846" spans="25:33" x14ac:dyDescent="0.25">
      <c r="Y846" s="5" t="s">
        <v>2027</v>
      </c>
      <c r="Z846" s="5" t="s">
        <v>1505</v>
      </c>
      <c r="AA846" s="5">
        <v>17.2</v>
      </c>
      <c r="AB846" s="539">
        <v>65183</v>
      </c>
      <c r="AG846" s="280"/>
    </row>
    <row r="847" spans="25:33" x14ac:dyDescent="0.25">
      <c r="Y847" s="5" t="s">
        <v>2028</v>
      </c>
      <c r="Z847" s="5" t="s">
        <v>1505</v>
      </c>
      <c r="AA847" s="5">
        <v>8.9</v>
      </c>
      <c r="AB847" s="539">
        <v>65017</v>
      </c>
      <c r="AG847" s="280"/>
    </row>
    <row r="848" spans="25:33" x14ac:dyDescent="0.25">
      <c r="Y848" s="5" t="s">
        <v>2029</v>
      </c>
      <c r="Z848" s="5" t="s">
        <v>1505</v>
      </c>
      <c r="AA848" s="5">
        <v>30.3</v>
      </c>
      <c r="AB848" s="539">
        <v>65000</v>
      </c>
      <c r="AG848" s="280"/>
    </row>
    <row r="849" spans="25:33" x14ac:dyDescent="0.25">
      <c r="Y849" s="5" t="s">
        <v>2030</v>
      </c>
      <c r="Z849" s="5" t="s">
        <v>1505</v>
      </c>
      <c r="AA849" s="5">
        <v>5.7</v>
      </c>
      <c r="AB849" s="539">
        <v>65000</v>
      </c>
      <c r="AG849" s="280"/>
    </row>
    <row r="850" spans="25:33" x14ac:dyDescent="0.25">
      <c r="Y850" s="5" t="s">
        <v>2031</v>
      </c>
      <c r="Z850" s="5" t="s">
        <v>1505</v>
      </c>
      <c r="AA850" s="5">
        <v>10.7</v>
      </c>
      <c r="AB850" s="539">
        <v>64989</v>
      </c>
      <c r="AG850" s="280"/>
    </row>
    <row r="851" spans="25:33" x14ac:dyDescent="0.25">
      <c r="Y851" s="5" t="s">
        <v>2032</v>
      </c>
      <c r="Z851" s="5" t="s">
        <v>1505</v>
      </c>
      <c r="AA851" s="5">
        <v>22.8</v>
      </c>
      <c r="AB851" s="539">
        <v>64928</v>
      </c>
      <c r="AG851" s="280"/>
    </row>
    <row r="852" spans="25:33" x14ac:dyDescent="0.25">
      <c r="Y852" s="5" t="s">
        <v>2033</v>
      </c>
      <c r="Z852" s="5" t="s">
        <v>1505</v>
      </c>
      <c r="AA852" s="5">
        <v>14.9</v>
      </c>
      <c r="AB852" s="539">
        <v>64853</v>
      </c>
      <c r="AG852" s="280"/>
    </row>
    <row r="853" spans="25:33" x14ac:dyDescent="0.25">
      <c r="Y853" s="5" t="s">
        <v>2034</v>
      </c>
      <c r="Z853" s="5" t="s">
        <v>1505</v>
      </c>
      <c r="AA853" s="5">
        <v>6</v>
      </c>
      <c r="AB853" s="539">
        <v>64798</v>
      </c>
      <c r="AG853" s="280"/>
    </row>
    <row r="854" spans="25:33" x14ac:dyDescent="0.25">
      <c r="Y854" s="5" t="s">
        <v>2035</v>
      </c>
      <c r="Z854" s="5" t="s">
        <v>1505</v>
      </c>
      <c r="AA854" s="5">
        <v>3.8</v>
      </c>
      <c r="AB854" s="539">
        <v>64717</v>
      </c>
      <c r="AG854" s="280"/>
    </row>
    <row r="855" spans="25:33" x14ac:dyDescent="0.25">
      <c r="Y855" s="5" t="s">
        <v>2036</v>
      </c>
      <c r="Z855" s="5" t="s">
        <v>1505</v>
      </c>
      <c r="AA855" s="5">
        <v>6.3</v>
      </c>
      <c r="AB855" s="539">
        <v>64676</v>
      </c>
      <c r="AG855" s="280"/>
    </row>
    <row r="856" spans="25:33" x14ac:dyDescent="0.25">
      <c r="Y856" s="5" t="s">
        <v>2037</v>
      </c>
      <c r="Z856" s="5" t="s">
        <v>1505</v>
      </c>
      <c r="AA856" s="5">
        <v>9.8000000000000007</v>
      </c>
      <c r="AB856" s="539">
        <v>64592</v>
      </c>
      <c r="AG856" s="280"/>
    </row>
    <row r="857" spans="25:33" x14ac:dyDescent="0.25">
      <c r="Y857" s="5" t="s">
        <v>2038</v>
      </c>
      <c r="Z857" s="5" t="s">
        <v>1505</v>
      </c>
      <c r="AA857" s="5">
        <v>18.2</v>
      </c>
      <c r="AB857" s="539">
        <v>64565</v>
      </c>
      <c r="AG857" s="280"/>
    </row>
    <row r="858" spans="25:33" x14ac:dyDescent="0.25">
      <c r="Y858" s="5" t="s">
        <v>2039</v>
      </c>
      <c r="Z858" s="5" t="s">
        <v>1505</v>
      </c>
      <c r="AA858" s="5">
        <v>18.899999999999999</v>
      </c>
      <c r="AB858" s="539">
        <v>64561</v>
      </c>
      <c r="AG858" s="280"/>
    </row>
    <row r="859" spans="25:33" x14ac:dyDescent="0.25">
      <c r="Y859" s="5" t="s">
        <v>2040</v>
      </c>
      <c r="Z859" s="5" t="s">
        <v>1505</v>
      </c>
      <c r="AA859" s="5">
        <v>23.7</v>
      </c>
      <c r="AB859" s="539">
        <v>64537</v>
      </c>
      <c r="AG859" s="280"/>
    </row>
    <row r="860" spans="25:33" x14ac:dyDescent="0.25">
      <c r="Y860" s="5" t="s">
        <v>2041</v>
      </c>
      <c r="Z860" s="5" t="s">
        <v>1505</v>
      </c>
      <c r="AA860" s="5">
        <v>16</v>
      </c>
      <c r="AB860" s="539">
        <v>64439</v>
      </c>
      <c r="AG860" s="280"/>
    </row>
    <row r="861" spans="25:33" x14ac:dyDescent="0.25">
      <c r="Y861" s="5" t="s">
        <v>2042</v>
      </c>
      <c r="Z861" s="5" t="s">
        <v>1505</v>
      </c>
      <c r="AA861" s="5">
        <v>12.2</v>
      </c>
      <c r="AB861" s="539">
        <v>64269</v>
      </c>
      <c r="AG861" s="280"/>
    </row>
    <row r="862" spans="25:33" x14ac:dyDescent="0.25">
      <c r="Y862" s="5" t="s">
        <v>2043</v>
      </c>
      <c r="Z862" s="5" t="s">
        <v>1505</v>
      </c>
      <c r="AA862" s="5">
        <v>17.399999999999999</v>
      </c>
      <c r="AB862" s="539">
        <v>64167</v>
      </c>
      <c r="AG862" s="280"/>
    </row>
    <row r="863" spans="25:33" x14ac:dyDescent="0.25">
      <c r="Y863" s="5" t="s">
        <v>2044</v>
      </c>
      <c r="Z863" s="5" t="s">
        <v>1505</v>
      </c>
      <c r="AA863" s="5">
        <v>15.9</v>
      </c>
      <c r="AB863" s="539">
        <v>64151</v>
      </c>
      <c r="AG863" s="280"/>
    </row>
    <row r="864" spans="25:33" x14ac:dyDescent="0.25">
      <c r="Y864" s="5" t="s">
        <v>2045</v>
      </c>
      <c r="Z864" s="5" t="s">
        <v>1505</v>
      </c>
      <c r="AA864" s="5">
        <v>16</v>
      </c>
      <c r="AB864" s="539">
        <v>64018</v>
      </c>
      <c r="AG864" s="280"/>
    </row>
    <row r="865" spans="25:33" x14ac:dyDescent="0.25">
      <c r="Y865" s="5" t="s">
        <v>2046</v>
      </c>
      <c r="Z865" s="5" t="s">
        <v>1505</v>
      </c>
      <c r="AA865" s="5">
        <v>3.9</v>
      </c>
      <c r="AB865" s="539">
        <v>63986</v>
      </c>
      <c r="AG865" s="280"/>
    </row>
    <row r="866" spans="25:33" x14ac:dyDescent="0.25">
      <c r="Y866" s="5" t="s">
        <v>2047</v>
      </c>
      <c r="Z866" s="5" t="s">
        <v>1505</v>
      </c>
      <c r="AA866" s="5">
        <v>3.2</v>
      </c>
      <c r="AB866" s="539">
        <v>63810</v>
      </c>
      <c r="AG866" s="280"/>
    </row>
    <row r="867" spans="25:33" x14ac:dyDescent="0.25">
      <c r="Y867" s="5" t="s">
        <v>2048</v>
      </c>
      <c r="Z867" s="5" t="s">
        <v>1505</v>
      </c>
      <c r="AA867" s="5">
        <v>15</v>
      </c>
      <c r="AB867" s="539">
        <v>63650</v>
      </c>
      <c r="AG867" s="280"/>
    </row>
    <row r="868" spans="25:33" x14ac:dyDescent="0.25">
      <c r="Y868" s="5" t="s">
        <v>2049</v>
      </c>
      <c r="Z868" s="5" t="s">
        <v>1505</v>
      </c>
      <c r="AA868" s="5">
        <v>9.8000000000000007</v>
      </c>
      <c r="AB868" s="539">
        <v>63571</v>
      </c>
      <c r="AG868" s="280"/>
    </row>
    <row r="869" spans="25:33" x14ac:dyDescent="0.25">
      <c r="Y869" s="5" t="s">
        <v>2050</v>
      </c>
      <c r="Z869" s="5" t="s">
        <v>1505</v>
      </c>
      <c r="AA869" s="5">
        <v>23.1</v>
      </c>
      <c r="AB869" s="539">
        <v>63524</v>
      </c>
      <c r="AG869" s="280"/>
    </row>
    <row r="870" spans="25:33" x14ac:dyDescent="0.25">
      <c r="Y870" s="5" t="s">
        <v>2051</v>
      </c>
      <c r="Z870" s="5" t="s">
        <v>1505</v>
      </c>
      <c r="AA870" s="5">
        <v>5.6</v>
      </c>
      <c r="AB870" s="539">
        <v>63320</v>
      </c>
      <c r="AG870" s="280"/>
    </row>
    <row r="871" spans="25:33" x14ac:dyDescent="0.25">
      <c r="Y871" s="5" t="s">
        <v>2052</v>
      </c>
      <c r="Z871" s="5" t="s">
        <v>1505</v>
      </c>
      <c r="AA871" s="5">
        <v>8.1999999999999993</v>
      </c>
      <c r="AB871" s="539">
        <v>63194</v>
      </c>
      <c r="AG871" s="280"/>
    </row>
    <row r="872" spans="25:33" x14ac:dyDescent="0.25">
      <c r="Y872" s="5" t="s">
        <v>2053</v>
      </c>
      <c r="Z872" s="5" t="s">
        <v>1505</v>
      </c>
      <c r="AA872" s="5">
        <v>12.8</v>
      </c>
      <c r="AB872" s="539">
        <v>63081</v>
      </c>
      <c r="AG872" s="280"/>
    </row>
    <row r="873" spans="25:33" x14ac:dyDescent="0.25">
      <c r="Y873" s="5" t="s">
        <v>2054</v>
      </c>
      <c r="Z873" s="5" t="s">
        <v>1505</v>
      </c>
      <c r="AA873" s="5">
        <v>10.9</v>
      </c>
      <c r="AB873" s="539">
        <v>63015</v>
      </c>
      <c r="AG873" s="280"/>
    </row>
    <row r="874" spans="25:33" x14ac:dyDescent="0.25">
      <c r="Y874" s="5" t="s">
        <v>2055</v>
      </c>
      <c r="Z874" s="5" t="s">
        <v>1505</v>
      </c>
      <c r="AA874" s="5">
        <v>10.8</v>
      </c>
      <c r="AB874" s="539">
        <v>62933</v>
      </c>
      <c r="AG874" s="280"/>
    </row>
    <row r="875" spans="25:33" x14ac:dyDescent="0.25">
      <c r="Y875" s="5" t="s">
        <v>2056</v>
      </c>
      <c r="Z875" s="5" t="s">
        <v>1505</v>
      </c>
      <c r="AA875" s="5">
        <v>19.7</v>
      </c>
      <c r="AB875" s="539">
        <v>62853</v>
      </c>
      <c r="AG875" s="280"/>
    </row>
    <row r="876" spans="25:33" x14ac:dyDescent="0.25">
      <c r="Y876" s="5" t="s">
        <v>2057</v>
      </c>
      <c r="Z876" s="5" t="s">
        <v>1505</v>
      </c>
      <c r="AA876" s="5">
        <v>0</v>
      </c>
      <c r="AB876" s="539">
        <v>62708</v>
      </c>
      <c r="AG876" s="280"/>
    </row>
    <row r="877" spans="25:33" x14ac:dyDescent="0.25">
      <c r="Y877" s="5" t="s">
        <v>2058</v>
      </c>
      <c r="Z877" s="5" t="s">
        <v>1505</v>
      </c>
      <c r="AA877" s="5">
        <v>10.4</v>
      </c>
      <c r="AB877" s="539">
        <v>62604</v>
      </c>
      <c r="AG877" s="280"/>
    </row>
    <row r="878" spans="25:33" x14ac:dyDescent="0.25">
      <c r="Y878" s="5" t="s">
        <v>2059</v>
      </c>
      <c r="Z878" s="5" t="s">
        <v>1505</v>
      </c>
      <c r="AA878" s="5">
        <v>9.8000000000000007</v>
      </c>
      <c r="AB878" s="539">
        <v>62250</v>
      </c>
      <c r="AG878" s="280"/>
    </row>
    <row r="879" spans="25:33" x14ac:dyDescent="0.25">
      <c r="Y879" s="5" t="s">
        <v>2060</v>
      </c>
      <c r="Z879" s="5" t="s">
        <v>1505</v>
      </c>
      <c r="AA879" s="5">
        <v>3.6</v>
      </c>
      <c r="AB879" s="539">
        <v>62171</v>
      </c>
      <c r="AG879" s="280"/>
    </row>
    <row r="880" spans="25:33" x14ac:dyDescent="0.25">
      <c r="Y880" s="5" t="s">
        <v>2061</v>
      </c>
      <c r="Z880" s="5" t="s">
        <v>1505</v>
      </c>
      <c r="AA880" s="5">
        <v>13.6</v>
      </c>
      <c r="AB880" s="539">
        <v>62155</v>
      </c>
      <c r="AG880" s="280"/>
    </row>
    <row r="881" spans="25:33" x14ac:dyDescent="0.25">
      <c r="Y881" s="5" t="s">
        <v>2062</v>
      </c>
      <c r="Z881" s="5" t="s">
        <v>1505</v>
      </c>
      <c r="AA881" s="5">
        <v>10.9</v>
      </c>
      <c r="AB881" s="539">
        <v>62071</v>
      </c>
      <c r="AG881" s="280"/>
    </row>
    <row r="882" spans="25:33" x14ac:dyDescent="0.25">
      <c r="Y882" s="5" t="s">
        <v>2063</v>
      </c>
      <c r="Z882" s="5" t="s">
        <v>1505</v>
      </c>
      <c r="AA882" s="5">
        <v>0.4</v>
      </c>
      <c r="AB882" s="539">
        <v>62057</v>
      </c>
      <c r="AG882" s="280"/>
    </row>
    <row r="883" spans="25:33" x14ac:dyDescent="0.25">
      <c r="Y883" s="5" t="s">
        <v>2064</v>
      </c>
      <c r="Z883" s="5" t="s">
        <v>1505</v>
      </c>
      <c r="AA883" s="5">
        <v>22.2</v>
      </c>
      <c r="AB883" s="539">
        <v>62019</v>
      </c>
      <c r="AG883" s="280"/>
    </row>
    <row r="884" spans="25:33" x14ac:dyDescent="0.25">
      <c r="Y884" s="5" t="s">
        <v>2065</v>
      </c>
      <c r="Z884" s="5" t="s">
        <v>1505</v>
      </c>
      <c r="AA884" s="5">
        <v>0.6</v>
      </c>
      <c r="AB884" s="539">
        <v>62012</v>
      </c>
      <c r="AG884" s="280"/>
    </row>
    <row r="885" spans="25:33" x14ac:dyDescent="0.25">
      <c r="Y885" s="5" t="s">
        <v>2066</v>
      </c>
      <c r="Z885" s="5" t="s">
        <v>1505</v>
      </c>
      <c r="AA885" s="5">
        <v>8.8000000000000007</v>
      </c>
      <c r="AB885" s="539">
        <v>61964</v>
      </c>
      <c r="AG885" s="280"/>
    </row>
    <row r="886" spans="25:33" x14ac:dyDescent="0.25">
      <c r="Y886" s="5" t="s">
        <v>2067</v>
      </c>
      <c r="Z886" s="5" t="s">
        <v>1505</v>
      </c>
      <c r="AA886" s="5">
        <v>14</v>
      </c>
      <c r="AB886" s="539">
        <v>61913</v>
      </c>
      <c r="AG886" s="280"/>
    </row>
    <row r="887" spans="25:33" x14ac:dyDescent="0.25">
      <c r="Y887" s="5" t="s">
        <v>2068</v>
      </c>
      <c r="Z887" s="5" t="s">
        <v>1505</v>
      </c>
      <c r="AA887" s="5">
        <v>27.2</v>
      </c>
      <c r="AB887" s="539">
        <v>61912</v>
      </c>
      <c r="AG887" s="280"/>
    </row>
    <row r="888" spans="25:33" x14ac:dyDescent="0.25">
      <c r="Y888" s="5" t="s">
        <v>2069</v>
      </c>
      <c r="Z888" s="5" t="s">
        <v>1505</v>
      </c>
      <c r="AA888" s="5">
        <v>10.3</v>
      </c>
      <c r="AB888" s="539">
        <v>61910</v>
      </c>
      <c r="AG888" s="280"/>
    </row>
    <row r="889" spans="25:33" x14ac:dyDescent="0.25">
      <c r="Y889" s="5" t="s">
        <v>2070</v>
      </c>
      <c r="Z889" s="5" t="s">
        <v>1505</v>
      </c>
      <c r="AA889" s="5">
        <v>12.7</v>
      </c>
      <c r="AB889" s="539">
        <v>61875</v>
      </c>
      <c r="AG889" s="280"/>
    </row>
    <row r="890" spans="25:33" x14ac:dyDescent="0.25">
      <c r="Y890" s="5" t="s">
        <v>2071</v>
      </c>
      <c r="Z890" s="5" t="s">
        <v>1505</v>
      </c>
      <c r="AA890" s="5">
        <v>11.6</v>
      </c>
      <c r="AB890" s="539">
        <v>61806</v>
      </c>
      <c r="AG890" s="280"/>
    </row>
    <row r="891" spans="25:33" x14ac:dyDescent="0.25">
      <c r="Y891" s="5" t="s">
        <v>2072</v>
      </c>
      <c r="Z891" s="5" t="s">
        <v>1505</v>
      </c>
      <c r="AA891" s="5">
        <v>19.399999999999999</v>
      </c>
      <c r="AB891" s="539">
        <v>61774</v>
      </c>
      <c r="AG891" s="280"/>
    </row>
    <row r="892" spans="25:33" x14ac:dyDescent="0.25">
      <c r="Y892" s="5" t="s">
        <v>2073</v>
      </c>
      <c r="Z892" s="5" t="s">
        <v>1505</v>
      </c>
      <c r="AA892" s="5">
        <v>7.1</v>
      </c>
      <c r="AB892" s="539">
        <v>61701</v>
      </c>
      <c r="AG892" s="280"/>
    </row>
    <row r="893" spans="25:33" x14ac:dyDescent="0.25">
      <c r="Y893" s="5" t="s">
        <v>2074</v>
      </c>
      <c r="Z893" s="5" t="s">
        <v>1505</v>
      </c>
      <c r="AA893" s="5">
        <v>29.2</v>
      </c>
      <c r="AB893" s="539">
        <v>61533</v>
      </c>
      <c r="AG893" s="280"/>
    </row>
    <row r="894" spans="25:33" x14ac:dyDescent="0.25">
      <c r="Y894" s="5" t="s">
        <v>2075</v>
      </c>
      <c r="Z894" s="5" t="s">
        <v>1505</v>
      </c>
      <c r="AA894" s="5">
        <v>17.399999999999999</v>
      </c>
      <c r="AB894" s="539">
        <v>61395</v>
      </c>
      <c r="AG894" s="280"/>
    </row>
    <row r="895" spans="25:33" x14ac:dyDescent="0.25">
      <c r="Y895" s="5" t="s">
        <v>2076</v>
      </c>
      <c r="Z895" s="5" t="s">
        <v>1505</v>
      </c>
      <c r="AA895" s="5">
        <v>18.7</v>
      </c>
      <c r="AB895" s="539">
        <v>61343</v>
      </c>
      <c r="AG895" s="280"/>
    </row>
    <row r="896" spans="25:33" x14ac:dyDescent="0.25">
      <c r="Y896" s="5" t="s">
        <v>2077</v>
      </c>
      <c r="Z896" s="5" t="s">
        <v>1505</v>
      </c>
      <c r="AA896" s="5">
        <v>10.1</v>
      </c>
      <c r="AB896" s="539">
        <v>61042</v>
      </c>
      <c r="AG896" s="280"/>
    </row>
    <row r="897" spans="25:33" x14ac:dyDescent="0.25">
      <c r="Y897" s="5" t="s">
        <v>2078</v>
      </c>
      <c r="Z897" s="5" t="s">
        <v>1505</v>
      </c>
      <c r="AA897" s="5">
        <v>11.4</v>
      </c>
      <c r="AB897" s="539">
        <v>60915</v>
      </c>
      <c r="AG897" s="280"/>
    </row>
    <row r="898" spans="25:33" x14ac:dyDescent="0.25">
      <c r="Y898" s="5" t="s">
        <v>2079</v>
      </c>
      <c r="Z898" s="5" t="s">
        <v>1505</v>
      </c>
      <c r="AA898" s="5">
        <v>20.9</v>
      </c>
      <c r="AB898" s="539">
        <v>60817</v>
      </c>
      <c r="AG898" s="280"/>
    </row>
    <row r="899" spans="25:33" x14ac:dyDescent="0.25">
      <c r="Y899" s="5" t="s">
        <v>2080</v>
      </c>
      <c r="Z899" s="5" t="s">
        <v>1505</v>
      </c>
      <c r="AA899" s="5">
        <v>15.2</v>
      </c>
      <c r="AB899" s="539">
        <v>60606</v>
      </c>
      <c r="AG899" s="280"/>
    </row>
    <row r="900" spans="25:33" x14ac:dyDescent="0.25">
      <c r="Y900" s="5" t="s">
        <v>2081</v>
      </c>
      <c r="Z900" s="5" t="s">
        <v>1505</v>
      </c>
      <c r="AA900" s="5">
        <v>29.5</v>
      </c>
      <c r="AB900" s="539">
        <v>60473</v>
      </c>
      <c r="AG900" s="280"/>
    </row>
    <row r="901" spans="25:33" x14ac:dyDescent="0.25">
      <c r="Y901" s="5" t="s">
        <v>2082</v>
      </c>
      <c r="Z901" s="5" t="s">
        <v>1505</v>
      </c>
      <c r="AA901" s="5">
        <v>28.6</v>
      </c>
      <c r="AB901" s="539">
        <v>60363</v>
      </c>
      <c r="AG901" s="280"/>
    </row>
    <row r="902" spans="25:33" x14ac:dyDescent="0.25">
      <c r="Y902" s="5" t="s">
        <v>2083</v>
      </c>
      <c r="Z902" s="5" t="s">
        <v>1505</v>
      </c>
      <c r="AA902" s="5">
        <v>14.8</v>
      </c>
      <c r="AB902" s="539">
        <v>60303</v>
      </c>
      <c r="AG902" s="280"/>
    </row>
    <row r="903" spans="25:33" x14ac:dyDescent="0.25">
      <c r="Y903" s="5" t="s">
        <v>2084</v>
      </c>
      <c r="Z903" s="5" t="s">
        <v>1505</v>
      </c>
      <c r="AA903" s="5">
        <v>18.399999999999999</v>
      </c>
      <c r="AB903" s="539">
        <v>60256</v>
      </c>
      <c r="AG903" s="280"/>
    </row>
    <row r="904" spans="25:33" x14ac:dyDescent="0.25">
      <c r="Y904" s="5" t="s">
        <v>2085</v>
      </c>
      <c r="Z904" s="5" t="s">
        <v>1505</v>
      </c>
      <c r="AA904" s="5">
        <v>10.7</v>
      </c>
      <c r="AB904" s="539">
        <v>60238</v>
      </c>
      <c r="AG904" s="280"/>
    </row>
    <row r="905" spans="25:33" x14ac:dyDescent="0.25">
      <c r="Y905" s="5" t="s">
        <v>2086</v>
      </c>
      <c r="Z905" s="5" t="s">
        <v>1505</v>
      </c>
      <c r="AA905" s="5">
        <v>9.6</v>
      </c>
      <c r="AB905" s="539">
        <v>60048</v>
      </c>
      <c r="AG905" s="280"/>
    </row>
    <row r="906" spans="25:33" x14ac:dyDescent="0.25">
      <c r="Y906" s="5" t="s">
        <v>2087</v>
      </c>
      <c r="Z906" s="5" t="s">
        <v>1505</v>
      </c>
      <c r="AA906" s="5">
        <v>7.8</v>
      </c>
      <c r="AB906" s="539">
        <v>59972</v>
      </c>
      <c r="AG906" s="280"/>
    </row>
    <row r="907" spans="25:33" x14ac:dyDescent="0.25">
      <c r="Y907" s="5" t="s">
        <v>2088</v>
      </c>
      <c r="Z907" s="5" t="s">
        <v>1505</v>
      </c>
      <c r="AA907" s="5">
        <v>25.8</v>
      </c>
      <c r="AB907" s="539">
        <v>59608</v>
      </c>
      <c r="AG907" s="280"/>
    </row>
    <row r="908" spans="25:33" x14ac:dyDescent="0.25">
      <c r="Y908" s="5" t="s">
        <v>2089</v>
      </c>
      <c r="Z908" s="5" t="s">
        <v>1505</v>
      </c>
      <c r="AA908" s="5">
        <v>13.5</v>
      </c>
      <c r="AB908" s="539">
        <v>59556</v>
      </c>
      <c r="AG908" s="280"/>
    </row>
    <row r="909" spans="25:33" x14ac:dyDescent="0.25">
      <c r="Y909" s="5" t="s">
        <v>2090</v>
      </c>
      <c r="Z909" s="5" t="s">
        <v>1505</v>
      </c>
      <c r="AA909" s="5">
        <v>16.3</v>
      </c>
      <c r="AB909" s="539">
        <v>59191</v>
      </c>
      <c r="AG909" s="280"/>
    </row>
    <row r="910" spans="25:33" x14ac:dyDescent="0.25">
      <c r="Y910" s="5" t="s">
        <v>2091</v>
      </c>
      <c r="Z910" s="5" t="s">
        <v>1505</v>
      </c>
      <c r="AA910" s="5">
        <v>24.2</v>
      </c>
      <c r="AB910" s="539">
        <v>59167</v>
      </c>
      <c r="AG910" s="280"/>
    </row>
    <row r="911" spans="25:33" x14ac:dyDescent="0.25">
      <c r="Y911" s="5" t="s">
        <v>2092</v>
      </c>
      <c r="Z911" s="5" t="s">
        <v>1505</v>
      </c>
      <c r="AA911" s="5">
        <v>13</v>
      </c>
      <c r="AB911" s="539">
        <v>59144</v>
      </c>
      <c r="AG911" s="280"/>
    </row>
    <row r="912" spans="25:33" x14ac:dyDescent="0.25">
      <c r="Y912" s="5" t="s">
        <v>2093</v>
      </c>
      <c r="Z912" s="5" t="s">
        <v>1505</v>
      </c>
      <c r="AA912" s="5">
        <v>17.100000000000001</v>
      </c>
      <c r="AB912" s="539">
        <v>59028</v>
      </c>
      <c r="AG912" s="280"/>
    </row>
    <row r="913" spans="25:33" x14ac:dyDescent="0.25">
      <c r="Y913" s="5" t="s">
        <v>2094</v>
      </c>
      <c r="Z913" s="5" t="s">
        <v>1505</v>
      </c>
      <c r="AA913" s="5">
        <v>34.200000000000003</v>
      </c>
      <c r="AB913" s="539">
        <v>58929</v>
      </c>
      <c r="AG913" s="280"/>
    </row>
    <row r="914" spans="25:33" x14ac:dyDescent="0.25">
      <c r="Y914" s="5" t="s">
        <v>2095</v>
      </c>
      <c r="Z914" s="5" t="s">
        <v>1505</v>
      </c>
      <c r="AA914" s="5">
        <v>15.4</v>
      </c>
      <c r="AB914" s="539">
        <v>58885</v>
      </c>
      <c r="AG914" s="280"/>
    </row>
    <row r="915" spans="25:33" x14ac:dyDescent="0.25">
      <c r="Y915" s="5" t="s">
        <v>2096</v>
      </c>
      <c r="Z915" s="5" t="s">
        <v>1505</v>
      </c>
      <c r="AA915" s="5">
        <v>22.2</v>
      </c>
      <c r="AB915" s="539">
        <v>58863</v>
      </c>
      <c r="AG915" s="280"/>
    </row>
    <row r="916" spans="25:33" x14ac:dyDescent="0.25">
      <c r="Y916" s="5" t="s">
        <v>2097</v>
      </c>
      <c r="Z916" s="5" t="s">
        <v>1505</v>
      </c>
      <c r="AA916" s="5">
        <v>9</v>
      </c>
      <c r="AB916" s="539">
        <v>58701</v>
      </c>
      <c r="AG916" s="280"/>
    </row>
    <row r="917" spans="25:33" x14ac:dyDescent="0.25">
      <c r="Y917" s="5" t="s">
        <v>2098</v>
      </c>
      <c r="Z917" s="5" t="s">
        <v>1505</v>
      </c>
      <c r="AA917" s="5">
        <v>17.399999999999999</v>
      </c>
      <c r="AB917" s="539">
        <v>58692</v>
      </c>
      <c r="AG917" s="280"/>
    </row>
    <row r="918" spans="25:33" x14ac:dyDescent="0.25">
      <c r="Y918" s="5" t="s">
        <v>2099</v>
      </c>
      <c r="Z918" s="5" t="s">
        <v>1505</v>
      </c>
      <c r="AA918" s="5">
        <v>14.3</v>
      </c>
      <c r="AB918" s="539">
        <v>58665</v>
      </c>
      <c r="AG918" s="280"/>
    </row>
    <row r="919" spans="25:33" x14ac:dyDescent="0.25">
      <c r="Y919" s="5" t="s">
        <v>2100</v>
      </c>
      <c r="Z919" s="5" t="s">
        <v>1505</v>
      </c>
      <c r="AA919" s="5">
        <v>21.3</v>
      </c>
      <c r="AB919" s="539">
        <v>58656</v>
      </c>
      <c r="AG919" s="280"/>
    </row>
    <row r="920" spans="25:33" x14ac:dyDescent="0.25">
      <c r="Y920" s="5" t="s">
        <v>2101</v>
      </c>
      <c r="Z920" s="5" t="s">
        <v>1505</v>
      </c>
      <c r="AA920" s="5">
        <v>14.5</v>
      </c>
      <c r="AB920" s="539">
        <v>58446</v>
      </c>
      <c r="AG920" s="280"/>
    </row>
    <row r="921" spans="25:33" x14ac:dyDescent="0.25">
      <c r="Y921" s="5" t="s">
        <v>2102</v>
      </c>
      <c r="Z921" s="5" t="s">
        <v>1505</v>
      </c>
      <c r="AA921" s="5">
        <v>20.6</v>
      </c>
      <c r="AB921" s="539">
        <v>58420</v>
      </c>
      <c r="AG921" s="280"/>
    </row>
    <row r="922" spans="25:33" x14ac:dyDescent="0.25">
      <c r="Y922" s="5" t="s">
        <v>2103</v>
      </c>
      <c r="Z922" s="5" t="s">
        <v>1505</v>
      </c>
      <c r="AA922" s="5">
        <v>11.8</v>
      </c>
      <c r="AB922" s="539">
        <v>58361</v>
      </c>
      <c r="AG922" s="280"/>
    </row>
    <row r="923" spans="25:33" x14ac:dyDescent="0.25">
      <c r="Y923" s="5" t="s">
        <v>2104</v>
      </c>
      <c r="Z923" s="5" t="s">
        <v>1505</v>
      </c>
      <c r="AA923" s="5">
        <v>28.9</v>
      </c>
      <c r="AB923" s="539">
        <v>58318</v>
      </c>
      <c r="AG923" s="280"/>
    </row>
    <row r="924" spans="25:33" x14ac:dyDescent="0.25">
      <c r="Y924" s="5" t="s">
        <v>2105</v>
      </c>
      <c r="Z924" s="5" t="s">
        <v>1505</v>
      </c>
      <c r="AA924" s="5">
        <v>14.1</v>
      </c>
      <c r="AB924" s="539">
        <v>58304</v>
      </c>
      <c r="AG924" s="280"/>
    </row>
    <row r="925" spans="25:33" x14ac:dyDescent="0.25">
      <c r="Y925" s="5" t="s">
        <v>2106</v>
      </c>
      <c r="Z925" s="5" t="s">
        <v>1505</v>
      </c>
      <c r="AA925" s="5">
        <v>5.2</v>
      </c>
      <c r="AB925" s="539">
        <v>58304</v>
      </c>
      <c r="AG925" s="280"/>
    </row>
    <row r="926" spans="25:33" x14ac:dyDescent="0.25">
      <c r="Y926" s="5" t="s">
        <v>2107</v>
      </c>
      <c r="Z926" s="5" t="s">
        <v>1505</v>
      </c>
      <c r="AA926" s="5">
        <v>27.4</v>
      </c>
      <c r="AB926" s="539">
        <v>58272</v>
      </c>
      <c r="AG926" s="280"/>
    </row>
    <row r="927" spans="25:33" x14ac:dyDescent="0.25">
      <c r="Y927" s="5" t="s">
        <v>2108</v>
      </c>
      <c r="Z927" s="5" t="s">
        <v>1505</v>
      </c>
      <c r="AA927" s="5">
        <v>10.5</v>
      </c>
      <c r="AB927" s="539">
        <v>58152</v>
      </c>
      <c r="AG927" s="280"/>
    </row>
    <row r="928" spans="25:33" x14ac:dyDescent="0.25">
      <c r="Y928" s="5" t="s">
        <v>2109</v>
      </c>
      <c r="Z928" s="5" t="s">
        <v>1505</v>
      </c>
      <c r="AA928" s="5">
        <v>6.9</v>
      </c>
      <c r="AB928" s="539">
        <v>58104</v>
      </c>
      <c r="AG928" s="280"/>
    </row>
    <row r="929" spans="25:33" x14ac:dyDescent="0.25">
      <c r="Y929" s="5" t="s">
        <v>2110</v>
      </c>
      <c r="Z929" s="5" t="s">
        <v>1505</v>
      </c>
      <c r="AA929" s="5">
        <v>9.6999999999999993</v>
      </c>
      <c r="AB929" s="539">
        <v>58080</v>
      </c>
      <c r="AG929" s="280"/>
    </row>
    <row r="930" spans="25:33" x14ac:dyDescent="0.25">
      <c r="Y930" s="5" t="s">
        <v>2111</v>
      </c>
      <c r="Z930" s="5" t="s">
        <v>1505</v>
      </c>
      <c r="AA930" s="5">
        <v>17.3</v>
      </c>
      <c r="AB930" s="539">
        <v>57940</v>
      </c>
      <c r="AG930" s="280"/>
    </row>
    <row r="931" spans="25:33" x14ac:dyDescent="0.25">
      <c r="Y931" s="5" t="s">
        <v>2112</v>
      </c>
      <c r="Z931" s="5" t="s">
        <v>1505</v>
      </c>
      <c r="AA931" s="5">
        <v>11.8</v>
      </c>
      <c r="AB931" s="539">
        <v>57938</v>
      </c>
      <c r="AG931" s="280"/>
    </row>
    <row r="932" spans="25:33" x14ac:dyDescent="0.25">
      <c r="Y932" s="5" t="s">
        <v>2113</v>
      </c>
      <c r="Z932" s="5" t="s">
        <v>1505</v>
      </c>
      <c r="AA932" s="5">
        <v>14.1</v>
      </c>
      <c r="AB932" s="539">
        <v>57891</v>
      </c>
      <c r="AG932" s="280"/>
    </row>
    <row r="933" spans="25:33" x14ac:dyDescent="0.25">
      <c r="Y933" s="5" t="s">
        <v>2114</v>
      </c>
      <c r="Z933" s="5" t="s">
        <v>1505</v>
      </c>
      <c r="AA933" s="5">
        <v>25.6</v>
      </c>
      <c r="AB933" s="539">
        <v>57873</v>
      </c>
      <c r="AG933" s="280"/>
    </row>
    <row r="934" spans="25:33" x14ac:dyDescent="0.25">
      <c r="Y934" s="5" t="s">
        <v>2115</v>
      </c>
      <c r="Z934" s="5" t="s">
        <v>1505</v>
      </c>
      <c r="AA934" s="5">
        <v>25.5</v>
      </c>
      <c r="AB934" s="539">
        <v>57806</v>
      </c>
      <c r="AG934" s="280"/>
    </row>
    <row r="935" spans="25:33" x14ac:dyDescent="0.25">
      <c r="Y935" s="5" t="s">
        <v>2116</v>
      </c>
      <c r="Z935" s="5" t="s">
        <v>1505</v>
      </c>
      <c r="AA935" s="5">
        <v>15.8</v>
      </c>
      <c r="AB935" s="539">
        <v>57712</v>
      </c>
      <c r="AG935" s="280"/>
    </row>
    <row r="936" spans="25:33" x14ac:dyDescent="0.25">
      <c r="Y936" s="5" t="s">
        <v>2117</v>
      </c>
      <c r="Z936" s="5" t="s">
        <v>1505</v>
      </c>
      <c r="AA936" s="5">
        <v>48.2</v>
      </c>
      <c r="AB936" s="539">
        <v>57669</v>
      </c>
      <c r="AG936" s="280"/>
    </row>
    <row r="937" spans="25:33" x14ac:dyDescent="0.25">
      <c r="Y937" s="5" t="s">
        <v>2118</v>
      </c>
      <c r="Z937" s="5" t="s">
        <v>1505</v>
      </c>
      <c r="AA937" s="5">
        <v>13.7</v>
      </c>
      <c r="AB937" s="539">
        <v>57661</v>
      </c>
      <c r="AG937" s="280"/>
    </row>
    <row r="938" spans="25:33" x14ac:dyDescent="0.25">
      <c r="Y938" s="5" t="s">
        <v>2119</v>
      </c>
      <c r="Z938" s="5" t="s">
        <v>1505</v>
      </c>
      <c r="AA938" s="5">
        <v>3.7</v>
      </c>
      <c r="AB938" s="539">
        <v>57636</v>
      </c>
      <c r="AG938" s="280"/>
    </row>
    <row r="939" spans="25:33" x14ac:dyDescent="0.25">
      <c r="Y939" s="5" t="s">
        <v>2120</v>
      </c>
      <c r="Z939" s="5" t="s">
        <v>1505</v>
      </c>
      <c r="AA939" s="5">
        <v>18.5</v>
      </c>
      <c r="AB939" s="539">
        <v>57622</v>
      </c>
      <c r="AG939" s="280"/>
    </row>
    <row r="940" spans="25:33" x14ac:dyDescent="0.25">
      <c r="Y940" s="5" t="s">
        <v>2121</v>
      </c>
      <c r="Z940" s="5" t="s">
        <v>1505</v>
      </c>
      <c r="AA940" s="5">
        <v>26.8</v>
      </c>
      <c r="AB940" s="539">
        <v>57532</v>
      </c>
      <c r="AG940" s="280"/>
    </row>
    <row r="941" spans="25:33" x14ac:dyDescent="0.25">
      <c r="Y941" s="5" t="s">
        <v>2122</v>
      </c>
      <c r="Z941" s="5" t="s">
        <v>1505</v>
      </c>
      <c r="AA941" s="5">
        <v>15.6</v>
      </c>
      <c r="AB941" s="539">
        <v>57530</v>
      </c>
      <c r="AG941" s="280"/>
    </row>
    <row r="942" spans="25:33" x14ac:dyDescent="0.25">
      <c r="Y942" s="5" t="s">
        <v>2123</v>
      </c>
      <c r="Z942" s="5" t="s">
        <v>1505</v>
      </c>
      <c r="AA942" s="5">
        <v>15.4</v>
      </c>
      <c r="AB942" s="539">
        <v>57520</v>
      </c>
      <c r="AG942" s="280"/>
    </row>
    <row r="943" spans="25:33" x14ac:dyDescent="0.25">
      <c r="Y943" s="5" t="s">
        <v>2124</v>
      </c>
      <c r="Z943" s="5" t="s">
        <v>1505</v>
      </c>
      <c r="AA943" s="5">
        <v>10.3</v>
      </c>
      <c r="AB943" s="539">
        <v>57421</v>
      </c>
      <c r="AG943" s="280"/>
    </row>
    <row r="944" spans="25:33" x14ac:dyDescent="0.25">
      <c r="Y944" s="5" t="s">
        <v>2125</v>
      </c>
      <c r="Z944" s="5" t="s">
        <v>1505</v>
      </c>
      <c r="AA944" s="5">
        <v>24.4</v>
      </c>
      <c r="AB944" s="539">
        <v>57171</v>
      </c>
      <c r="AG944" s="280"/>
    </row>
    <row r="945" spans="25:33" x14ac:dyDescent="0.25">
      <c r="Y945" s="5" t="s">
        <v>2126</v>
      </c>
      <c r="Z945" s="5" t="s">
        <v>1505</v>
      </c>
      <c r="AA945" s="5">
        <v>4.0999999999999996</v>
      </c>
      <c r="AB945" s="539">
        <v>56992</v>
      </c>
      <c r="AG945" s="280"/>
    </row>
    <row r="946" spans="25:33" x14ac:dyDescent="0.25">
      <c r="Y946" s="5" t="s">
        <v>2127</v>
      </c>
      <c r="Z946" s="5" t="s">
        <v>1505</v>
      </c>
      <c r="AA946" s="5">
        <v>8.5</v>
      </c>
      <c r="AB946" s="539">
        <v>56964</v>
      </c>
      <c r="AG946" s="280"/>
    </row>
    <row r="947" spans="25:33" x14ac:dyDescent="0.25">
      <c r="Y947" s="5" t="s">
        <v>2128</v>
      </c>
      <c r="Z947" s="5" t="s">
        <v>1505</v>
      </c>
      <c r="AA947" s="5">
        <v>11</v>
      </c>
      <c r="AB947" s="539">
        <v>56867</v>
      </c>
      <c r="AG947" s="280"/>
    </row>
    <row r="948" spans="25:33" x14ac:dyDescent="0.25">
      <c r="Y948" s="5" t="s">
        <v>2129</v>
      </c>
      <c r="Z948" s="5" t="s">
        <v>1505</v>
      </c>
      <c r="AA948" s="5">
        <v>18.2</v>
      </c>
      <c r="AB948" s="539">
        <v>56860</v>
      </c>
      <c r="AG948" s="280"/>
    </row>
    <row r="949" spans="25:33" x14ac:dyDescent="0.25">
      <c r="Y949" s="5" t="s">
        <v>2130</v>
      </c>
      <c r="Z949" s="5" t="s">
        <v>1505</v>
      </c>
      <c r="AA949" s="5">
        <v>17.7</v>
      </c>
      <c r="AB949" s="539">
        <v>56813</v>
      </c>
      <c r="AG949" s="280"/>
    </row>
    <row r="950" spans="25:33" x14ac:dyDescent="0.25">
      <c r="Y950" s="5" t="s">
        <v>2131</v>
      </c>
      <c r="Z950" s="5" t="s">
        <v>1505</v>
      </c>
      <c r="AA950" s="5">
        <v>20.7</v>
      </c>
      <c r="AB950" s="539">
        <v>56660</v>
      </c>
      <c r="AG950" s="280"/>
    </row>
    <row r="951" spans="25:33" x14ac:dyDescent="0.25">
      <c r="Y951" s="5" t="s">
        <v>2132</v>
      </c>
      <c r="Z951" s="5" t="s">
        <v>1505</v>
      </c>
      <c r="AA951" s="5">
        <v>32</v>
      </c>
      <c r="AB951" s="539">
        <v>56620</v>
      </c>
      <c r="AG951" s="280"/>
    </row>
    <row r="952" spans="25:33" x14ac:dyDescent="0.25">
      <c r="Y952" s="5" t="s">
        <v>2133</v>
      </c>
      <c r="Z952" s="5" t="s">
        <v>1505</v>
      </c>
      <c r="AA952" s="5">
        <v>14.5</v>
      </c>
      <c r="AB952" s="539">
        <v>56615</v>
      </c>
      <c r="AG952" s="280"/>
    </row>
    <row r="953" spans="25:33" x14ac:dyDescent="0.25">
      <c r="Y953" s="5" t="s">
        <v>2134</v>
      </c>
      <c r="Z953" s="5" t="s">
        <v>1505</v>
      </c>
      <c r="AA953" s="5">
        <v>11.2</v>
      </c>
      <c r="AB953" s="539">
        <v>56518</v>
      </c>
      <c r="AG953" s="280"/>
    </row>
    <row r="954" spans="25:33" x14ac:dyDescent="0.25">
      <c r="Y954" s="5" t="s">
        <v>2135</v>
      </c>
      <c r="Z954" s="5" t="s">
        <v>1505</v>
      </c>
      <c r="AA954" s="5">
        <v>24.8</v>
      </c>
      <c r="AB954" s="539">
        <v>56481</v>
      </c>
      <c r="AG954" s="280"/>
    </row>
    <row r="955" spans="25:33" x14ac:dyDescent="0.25">
      <c r="Y955" s="5" t="s">
        <v>2136</v>
      </c>
      <c r="Z955" s="5" t="s">
        <v>1505</v>
      </c>
      <c r="AA955" s="5">
        <v>1.7</v>
      </c>
      <c r="AB955" s="539">
        <v>56420</v>
      </c>
      <c r="AG955" s="280"/>
    </row>
    <row r="956" spans="25:33" x14ac:dyDescent="0.25">
      <c r="Y956" s="5" t="s">
        <v>2137</v>
      </c>
      <c r="Z956" s="5" t="s">
        <v>1505</v>
      </c>
      <c r="AA956" s="5">
        <v>14.4</v>
      </c>
      <c r="AB956" s="539">
        <v>56324</v>
      </c>
      <c r="AG956" s="280"/>
    </row>
    <row r="957" spans="25:33" x14ac:dyDescent="0.25">
      <c r="Y957" s="5" t="s">
        <v>2138</v>
      </c>
      <c r="Z957" s="5" t="s">
        <v>1505</v>
      </c>
      <c r="AA957" s="5">
        <v>15.1</v>
      </c>
      <c r="AB957" s="539">
        <v>56319</v>
      </c>
      <c r="AG957" s="280"/>
    </row>
    <row r="958" spans="25:33" x14ac:dyDescent="0.25">
      <c r="Y958" s="5" t="s">
        <v>2139</v>
      </c>
      <c r="Z958" s="5" t="s">
        <v>1505</v>
      </c>
      <c r="AA958" s="5">
        <v>15.2</v>
      </c>
      <c r="AB958" s="539">
        <v>56250</v>
      </c>
      <c r="AG958" s="280"/>
    </row>
    <row r="959" spans="25:33" x14ac:dyDescent="0.25">
      <c r="Y959" s="5" t="s">
        <v>2140</v>
      </c>
      <c r="Z959" s="5" t="s">
        <v>1505</v>
      </c>
      <c r="AA959" s="5">
        <v>13.6</v>
      </c>
      <c r="AB959" s="539">
        <v>56178</v>
      </c>
      <c r="AG959" s="280"/>
    </row>
    <row r="960" spans="25:33" x14ac:dyDescent="0.25">
      <c r="Y960" s="5" t="s">
        <v>2141</v>
      </c>
      <c r="Z960" s="5" t="s">
        <v>1505</v>
      </c>
      <c r="AA960" s="5">
        <v>11.5</v>
      </c>
      <c r="AB960" s="539">
        <v>56177</v>
      </c>
      <c r="AG960" s="280"/>
    </row>
    <row r="961" spans="25:33" x14ac:dyDescent="0.25">
      <c r="Y961" s="5" t="s">
        <v>2142</v>
      </c>
      <c r="Z961" s="5" t="s">
        <v>1505</v>
      </c>
      <c r="AA961" s="5">
        <v>15.4</v>
      </c>
      <c r="AB961" s="539">
        <v>56138</v>
      </c>
      <c r="AG961" s="280"/>
    </row>
    <row r="962" spans="25:33" x14ac:dyDescent="0.25">
      <c r="Y962" s="5" t="s">
        <v>2143</v>
      </c>
      <c r="Z962" s="5" t="s">
        <v>1505</v>
      </c>
      <c r="AA962" s="5">
        <v>20.7</v>
      </c>
      <c r="AB962" s="539">
        <v>56078</v>
      </c>
      <c r="AG962" s="280"/>
    </row>
    <row r="963" spans="25:33" x14ac:dyDescent="0.25">
      <c r="Y963" s="5" t="s">
        <v>2144</v>
      </c>
      <c r="Z963" s="5" t="s">
        <v>1505</v>
      </c>
      <c r="AA963" s="5">
        <v>21.1</v>
      </c>
      <c r="AB963" s="539">
        <v>56076</v>
      </c>
      <c r="AG963" s="280"/>
    </row>
    <row r="964" spans="25:33" x14ac:dyDescent="0.25">
      <c r="Y964" s="5" t="s">
        <v>2145</v>
      </c>
      <c r="Z964" s="5" t="s">
        <v>1505</v>
      </c>
      <c r="AA964" s="5">
        <v>19.100000000000001</v>
      </c>
      <c r="AB964" s="539">
        <v>56016</v>
      </c>
      <c r="AG964" s="280"/>
    </row>
    <row r="965" spans="25:33" x14ac:dyDescent="0.25">
      <c r="Y965" s="5" t="s">
        <v>2146</v>
      </c>
      <c r="Z965" s="5" t="s">
        <v>1505</v>
      </c>
      <c r="AA965" s="5">
        <v>7.4</v>
      </c>
      <c r="AB965" s="539">
        <v>55984</v>
      </c>
      <c r="AG965" s="280"/>
    </row>
    <row r="966" spans="25:33" x14ac:dyDescent="0.25">
      <c r="Y966" s="5" t="s">
        <v>2147</v>
      </c>
      <c r="Z966" s="5" t="s">
        <v>1505</v>
      </c>
      <c r="AA966" s="5">
        <v>11.6</v>
      </c>
      <c r="AB966" s="539">
        <v>55958</v>
      </c>
      <c r="AG966" s="280"/>
    </row>
    <row r="967" spans="25:33" x14ac:dyDescent="0.25">
      <c r="Y967" s="5" t="s">
        <v>2148</v>
      </c>
      <c r="Z967" s="5" t="s">
        <v>1505</v>
      </c>
      <c r="AA967" s="5">
        <v>8.8000000000000007</v>
      </c>
      <c r="AB967" s="539">
        <v>55945</v>
      </c>
      <c r="AG967" s="280"/>
    </row>
    <row r="968" spans="25:33" x14ac:dyDescent="0.25">
      <c r="Y968" s="5" t="s">
        <v>2149</v>
      </c>
      <c r="Z968" s="5" t="s">
        <v>1505</v>
      </c>
      <c r="AA968" s="5">
        <v>22.7</v>
      </c>
      <c r="AB968" s="539">
        <v>55938</v>
      </c>
      <c r="AG968" s="280"/>
    </row>
    <row r="969" spans="25:33" x14ac:dyDescent="0.25">
      <c r="Y969" s="5" t="s">
        <v>2150</v>
      </c>
      <c r="Z969" s="5" t="s">
        <v>1505</v>
      </c>
      <c r="AA969" s="5">
        <v>11.3</v>
      </c>
      <c r="AB969" s="539">
        <v>55893</v>
      </c>
      <c r="AG969" s="280"/>
    </row>
    <row r="970" spans="25:33" x14ac:dyDescent="0.25">
      <c r="Y970" s="5" t="s">
        <v>2151</v>
      </c>
      <c r="Z970" s="5" t="s">
        <v>1505</v>
      </c>
      <c r="AA970" s="5">
        <v>21.7</v>
      </c>
      <c r="AB970" s="539">
        <v>55778</v>
      </c>
      <c r="AG970" s="280"/>
    </row>
    <row r="971" spans="25:33" x14ac:dyDescent="0.25">
      <c r="Y971" s="5" t="s">
        <v>2152</v>
      </c>
      <c r="Z971" s="5" t="s">
        <v>1505</v>
      </c>
      <c r="AA971" s="5">
        <v>25.8</v>
      </c>
      <c r="AB971" s="539">
        <v>55737</v>
      </c>
      <c r="AG971" s="280"/>
    </row>
    <row r="972" spans="25:33" x14ac:dyDescent="0.25">
      <c r="Y972" s="5" t="s">
        <v>2153</v>
      </c>
      <c r="Z972" s="5" t="s">
        <v>1505</v>
      </c>
      <c r="AA972" s="5">
        <v>35.299999999999997</v>
      </c>
      <c r="AB972" s="539">
        <v>55732</v>
      </c>
      <c r="AG972" s="280"/>
    </row>
    <row r="973" spans="25:33" x14ac:dyDescent="0.25">
      <c r="Y973" s="5" t="s">
        <v>2154</v>
      </c>
      <c r="Z973" s="5" t="s">
        <v>1505</v>
      </c>
      <c r="AA973" s="5">
        <v>19.899999999999999</v>
      </c>
      <c r="AB973" s="539">
        <v>55697</v>
      </c>
      <c r="AG973" s="280"/>
    </row>
    <row r="974" spans="25:33" x14ac:dyDescent="0.25">
      <c r="Y974" s="5" t="s">
        <v>2155</v>
      </c>
      <c r="Z974" s="5" t="s">
        <v>1505</v>
      </c>
      <c r="AA974" s="5">
        <v>26.1</v>
      </c>
      <c r="AB974" s="539">
        <v>55597</v>
      </c>
      <c r="AG974" s="280"/>
    </row>
    <row r="975" spans="25:33" x14ac:dyDescent="0.25">
      <c r="Y975" s="5" t="s">
        <v>2156</v>
      </c>
      <c r="Z975" s="5" t="s">
        <v>1505</v>
      </c>
      <c r="AA975" s="5">
        <v>12.6</v>
      </c>
      <c r="AB975" s="539">
        <v>55547</v>
      </c>
      <c r="AG975" s="280"/>
    </row>
    <row r="976" spans="25:33" x14ac:dyDescent="0.25">
      <c r="Y976" s="5" t="s">
        <v>2157</v>
      </c>
      <c r="Z976" s="5" t="s">
        <v>1505</v>
      </c>
      <c r="AA976" s="5">
        <v>11.8</v>
      </c>
      <c r="AB976" s="539">
        <v>55485</v>
      </c>
      <c r="AG976" s="280"/>
    </row>
    <row r="977" spans="25:33" x14ac:dyDescent="0.25">
      <c r="Y977" s="5" t="s">
        <v>2158</v>
      </c>
      <c r="Z977" s="5" t="s">
        <v>1505</v>
      </c>
      <c r="AA977" s="5">
        <v>20</v>
      </c>
      <c r="AB977" s="539">
        <v>55385</v>
      </c>
      <c r="AG977" s="280"/>
    </row>
    <row r="978" spans="25:33" x14ac:dyDescent="0.25">
      <c r="Y978" s="5" t="s">
        <v>2159</v>
      </c>
      <c r="Z978" s="5" t="s">
        <v>1505</v>
      </c>
      <c r="AA978" s="5">
        <v>12.8</v>
      </c>
      <c r="AB978" s="539">
        <v>55260</v>
      </c>
      <c r="AG978" s="280"/>
    </row>
    <row r="979" spans="25:33" x14ac:dyDescent="0.25">
      <c r="Y979" s="5" t="s">
        <v>2160</v>
      </c>
      <c r="Z979" s="5" t="s">
        <v>1505</v>
      </c>
      <c r="AA979" s="5">
        <v>16</v>
      </c>
      <c r="AB979" s="539">
        <v>55160</v>
      </c>
      <c r="AG979" s="280"/>
    </row>
    <row r="980" spans="25:33" x14ac:dyDescent="0.25">
      <c r="Y980" s="5" t="s">
        <v>2161</v>
      </c>
      <c r="Z980" s="5" t="s">
        <v>1505</v>
      </c>
      <c r="AA980" s="5">
        <v>10.9</v>
      </c>
      <c r="AB980" s="539">
        <v>54980</v>
      </c>
      <c r="AG980" s="280"/>
    </row>
    <row r="981" spans="25:33" x14ac:dyDescent="0.25">
      <c r="Y981" s="5" t="s">
        <v>2162</v>
      </c>
      <c r="Z981" s="5" t="s">
        <v>1505</v>
      </c>
      <c r="AA981" s="5">
        <v>14.7</v>
      </c>
      <c r="AB981" s="539">
        <v>54960</v>
      </c>
      <c r="AG981" s="280"/>
    </row>
    <row r="982" spans="25:33" x14ac:dyDescent="0.25">
      <c r="Y982" s="5" t="s">
        <v>2163</v>
      </c>
      <c r="Z982" s="5" t="s">
        <v>1505</v>
      </c>
      <c r="AA982" s="5">
        <v>32.4</v>
      </c>
      <c r="AB982" s="539">
        <v>54940</v>
      </c>
      <c r="AG982" s="280"/>
    </row>
    <row r="983" spans="25:33" x14ac:dyDescent="0.25">
      <c r="Y983" s="5" t="s">
        <v>2164</v>
      </c>
      <c r="Z983" s="5" t="s">
        <v>1505</v>
      </c>
      <c r="AA983" s="5">
        <v>17.899999999999999</v>
      </c>
      <c r="AB983" s="539">
        <v>54812</v>
      </c>
      <c r="AG983" s="280"/>
    </row>
    <row r="984" spans="25:33" x14ac:dyDescent="0.25">
      <c r="Y984" s="5" t="s">
        <v>2165</v>
      </c>
      <c r="Z984" s="5" t="s">
        <v>1505</v>
      </c>
      <c r="AA984" s="5">
        <v>17.100000000000001</v>
      </c>
      <c r="AB984" s="539">
        <v>54773</v>
      </c>
      <c r="AG984" s="280"/>
    </row>
    <row r="985" spans="25:33" x14ac:dyDescent="0.25">
      <c r="Y985" s="5" t="s">
        <v>2166</v>
      </c>
      <c r="Z985" s="5" t="s">
        <v>1505</v>
      </c>
      <c r="AA985" s="5">
        <v>14.9</v>
      </c>
      <c r="AB985" s="539">
        <v>54723</v>
      </c>
      <c r="AG985" s="280"/>
    </row>
    <row r="986" spans="25:33" x14ac:dyDescent="0.25">
      <c r="Y986" s="5" t="s">
        <v>2167</v>
      </c>
      <c r="Z986" s="5" t="s">
        <v>1505</v>
      </c>
      <c r="AA986" s="5">
        <v>11.9</v>
      </c>
      <c r="AB986" s="539">
        <v>54712</v>
      </c>
      <c r="AG986" s="280"/>
    </row>
    <row r="987" spans="25:33" x14ac:dyDescent="0.25">
      <c r="Y987" s="5" t="s">
        <v>2168</v>
      </c>
      <c r="Z987" s="5" t="s">
        <v>1505</v>
      </c>
      <c r="AA987" s="5">
        <v>14.1</v>
      </c>
      <c r="AB987" s="539">
        <v>54627</v>
      </c>
      <c r="AG987" s="280"/>
    </row>
    <row r="988" spans="25:33" x14ac:dyDescent="0.25">
      <c r="Y988" s="5" t="s">
        <v>2169</v>
      </c>
      <c r="Z988" s="5" t="s">
        <v>1505</v>
      </c>
      <c r="AA988" s="5">
        <v>15.9</v>
      </c>
      <c r="AB988" s="539">
        <v>54541</v>
      </c>
      <c r="AG988" s="280"/>
    </row>
    <row r="989" spans="25:33" x14ac:dyDescent="0.25">
      <c r="Y989" s="5" t="s">
        <v>2170</v>
      </c>
      <c r="Z989" s="5" t="s">
        <v>1505</v>
      </c>
      <c r="AA989" s="5">
        <v>21.4</v>
      </c>
      <c r="AB989" s="539">
        <v>54354</v>
      </c>
      <c r="AG989" s="280"/>
    </row>
    <row r="990" spans="25:33" x14ac:dyDescent="0.25">
      <c r="Y990" s="5" t="s">
        <v>2171</v>
      </c>
      <c r="Z990" s="5" t="s">
        <v>1505</v>
      </c>
      <c r="AA990" s="5">
        <v>24.6</v>
      </c>
      <c r="AB990" s="539">
        <v>54333</v>
      </c>
      <c r="AG990" s="280"/>
    </row>
    <row r="991" spans="25:33" x14ac:dyDescent="0.25">
      <c r="Y991" s="5" t="s">
        <v>2172</v>
      </c>
      <c r="Z991" s="5" t="s">
        <v>1505</v>
      </c>
      <c r="AA991" s="5">
        <v>13.9</v>
      </c>
      <c r="AB991" s="539">
        <v>54331</v>
      </c>
      <c r="AG991" s="280"/>
    </row>
    <row r="992" spans="25:33" x14ac:dyDescent="0.25">
      <c r="Y992" s="5" t="s">
        <v>2173</v>
      </c>
      <c r="Z992" s="5" t="s">
        <v>1505</v>
      </c>
      <c r="AA992" s="5">
        <v>14.9</v>
      </c>
      <c r="AB992" s="539">
        <v>54284</v>
      </c>
      <c r="AG992" s="280"/>
    </row>
    <row r="993" spans="25:33" x14ac:dyDescent="0.25">
      <c r="Y993" s="5" t="s">
        <v>2174</v>
      </c>
      <c r="Z993" s="5" t="s">
        <v>1505</v>
      </c>
      <c r="AA993" s="5">
        <v>23.5</v>
      </c>
      <c r="AB993" s="539">
        <v>54259</v>
      </c>
      <c r="AG993" s="280"/>
    </row>
    <row r="994" spans="25:33" x14ac:dyDescent="0.25">
      <c r="Y994" s="5" t="s">
        <v>2175</v>
      </c>
      <c r="Z994" s="5" t="s">
        <v>1505</v>
      </c>
      <c r="AA994" s="5">
        <v>29.3</v>
      </c>
      <c r="AB994" s="539">
        <v>54258</v>
      </c>
      <c r="AG994" s="280"/>
    </row>
    <row r="995" spans="25:33" x14ac:dyDescent="0.25">
      <c r="Y995" s="5" t="s">
        <v>2176</v>
      </c>
      <c r="Z995" s="5" t="s">
        <v>1505</v>
      </c>
      <c r="AA995" s="5">
        <v>17.5</v>
      </c>
      <c r="AB995" s="539">
        <v>54225</v>
      </c>
      <c r="AG995" s="280"/>
    </row>
    <row r="996" spans="25:33" x14ac:dyDescent="0.25">
      <c r="Y996" s="5" t="s">
        <v>2177</v>
      </c>
      <c r="Z996" s="5" t="s">
        <v>1505</v>
      </c>
      <c r="AA996" s="5">
        <v>11.7</v>
      </c>
      <c r="AB996" s="539">
        <v>54118</v>
      </c>
      <c r="AG996" s="280"/>
    </row>
    <row r="997" spans="25:33" x14ac:dyDescent="0.25">
      <c r="Y997" s="5" t="s">
        <v>2178</v>
      </c>
      <c r="Z997" s="5" t="s">
        <v>1505</v>
      </c>
      <c r="AA997" s="5">
        <v>9.3000000000000007</v>
      </c>
      <c r="AB997" s="539">
        <v>54107</v>
      </c>
      <c r="AG997" s="280"/>
    </row>
    <row r="998" spans="25:33" x14ac:dyDescent="0.25">
      <c r="Y998" s="5" t="s">
        <v>2179</v>
      </c>
      <c r="Z998" s="5" t="s">
        <v>1505</v>
      </c>
      <c r="AA998" s="5">
        <v>4.4000000000000004</v>
      </c>
      <c r="AB998" s="539">
        <v>54018</v>
      </c>
      <c r="AG998" s="280"/>
    </row>
    <row r="999" spans="25:33" x14ac:dyDescent="0.25">
      <c r="Y999" s="5" t="s">
        <v>2180</v>
      </c>
      <c r="Z999" s="5" t="s">
        <v>1505</v>
      </c>
      <c r="AA999" s="5">
        <v>8.5</v>
      </c>
      <c r="AB999" s="539">
        <v>53910</v>
      </c>
      <c r="AG999" s="280"/>
    </row>
    <row r="1000" spans="25:33" x14ac:dyDescent="0.25">
      <c r="Y1000" s="5" t="s">
        <v>2181</v>
      </c>
      <c r="Z1000" s="5" t="s">
        <v>1505</v>
      </c>
      <c r="AA1000" s="5">
        <v>23.1</v>
      </c>
      <c r="AB1000" s="539">
        <v>53810</v>
      </c>
      <c r="AG1000" s="280"/>
    </row>
    <row r="1001" spans="25:33" x14ac:dyDescent="0.25">
      <c r="Y1001" s="5" t="s">
        <v>2182</v>
      </c>
      <c r="Z1001" s="5" t="s">
        <v>1505</v>
      </c>
      <c r="AA1001" s="5">
        <v>18.399999999999999</v>
      </c>
      <c r="AB1001" s="539">
        <v>53802</v>
      </c>
      <c r="AG1001" s="280"/>
    </row>
    <row r="1002" spans="25:33" x14ac:dyDescent="0.25">
      <c r="Y1002" s="5" t="s">
        <v>2183</v>
      </c>
      <c r="Z1002" s="5" t="s">
        <v>1505</v>
      </c>
      <c r="AA1002" s="5">
        <v>28.6</v>
      </c>
      <c r="AB1002" s="539">
        <v>53792</v>
      </c>
      <c r="AG1002" s="280"/>
    </row>
    <row r="1003" spans="25:33" x14ac:dyDescent="0.25">
      <c r="Y1003" s="5" t="s">
        <v>2184</v>
      </c>
      <c r="Z1003" s="5" t="s">
        <v>1505</v>
      </c>
      <c r="AA1003" s="5">
        <v>14.9</v>
      </c>
      <c r="AB1003" s="539">
        <v>53778</v>
      </c>
      <c r="AG1003" s="280"/>
    </row>
    <row r="1004" spans="25:33" x14ac:dyDescent="0.25">
      <c r="Y1004" s="5" t="s">
        <v>2185</v>
      </c>
      <c r="Z1004" s="5" t="s">
        <v>1505</v>
      </c>
      <c r="AA1004" s="5">
        <v>8.1</v>
      </c>
      <c r="AB1004" s="539">
        <v>53750</v>
      </c>
      <c r="AG1004" s="280"/>
    </row>
    <row r="1005" spans="25:33" x14ac:dyDescent="0.25">
      <c r="Y1005" s="5" t="s">
        <v>2186</v>
      </c>
      <c r="Z1005" s="5" t="s">
        <v>1505</v>
      </c>
      <c r="AA1005" s="5">
        <v>18.2</v>
      </c>
      <c r="AB1005" s="539">
        <v>53629</v>
      </c>
      <c r="AG1005" s="280"/>
    </row>
    <row r="1006" spans="25:33" x14ac:dyDescent="0.25">
      <c r="Y1006" s="5" t="s">
        <v>2187</v>
      </c>
      <c r="Z1006" s="5" t="s">
        <v>1505</v>
      </c>
      <c r="AA1006" s="5">
        <v>20.100000000000001</v>
      </c>
      <c r="AB1006" s="539">
        <v>53487</v>
      </c>
      <c r="AG1006" s="280"/>
    </row>
    <row r="1007" spans="25:33" x14ac:dyDescent="0.25">
      <c r="Y1007" s="5" t="s">
        <v>2188</v>
      </c>
      <c r="Z1007" s="5" t="s">
        <v>1505</v>
      </c>
      <c r="AA1007" s="5">
        <v>1.3</v>
      </c>
      <c r="AB1007" s="539">
        <v>53419</v>
      </c>
      <c r="AG1007" s="280"/>
    </row>
    <row r="1008" spans="25:33" x14ac:dyDescent="0.25">
      <c r="Y1008" s="5" t="s">
        <v>2189</v>
      </c>
      <c r="Z1008" s="5" t="s">
        <v>1505</v>
      </c>
      <c r="AA1008" s="5">
        <v>5.9</v>
      </c>
      <c r="AB1008" s="539">
        <v>53415</v>
      </c>
      <c r="AG1008" s="280"/>
    </row>
    <row r="1009" spans="25:33" x14ac:dyDescent="0.25">
      <c r="Y1009" s="5" t="s">
        <v>2190</v>
      </c>
      <c r="Z1009" s="5" t="s">
        <v>1505</v>
      </c>
      <c r="AA1009" s="5">
        <v>17.899999999999999</v>
      </c>
      <c r="AB1009" s="539">
        <v>53391</v>
      </c>
      <c r="AG1009" s="280"/>
    </row>
    <row r="1010" spans="25:33" x14ac:dyDescent="0.25">
      <c r="Y1010" s="5" t="s">
        <v>2191</v>
      </c>
      <c r="Z1010" s="5" t="s">
        <v>1505</v>
      </c>
      <c r="AA1010" s="5">
        <v>18.100000000000001</v>
      </c>
      <c r="AB1010" s="539">
        <v>53285</v>
      </c>
      <c r="AG1010" s="280"/>
    </row>
    <row r="1011" spans="25:33" x14ac:dyDescent="0.25">
      <c r="Y1011" s="5" t="s">
        <v>2192</v>
      </c>
      <c r="Z1011" s="5" t="s">
        <v>1505</v>
      </c>
      <c r="AA1011" s="5">
        <v>19.5</v>
      </c>
      <c r="AB1011" s="539">
        <v>53229</v>
      </c>
      <c r="AG1011" s="280"/>
    </row>
    <row r="1012" spans="25:33" x14ac:dyDescent="0.25">
      <c r="Y1012" s="5" t="s">
        <v>2193</v>
      </c>
      <c r="Z1012" s="5" t="s">
        <v>1505</v>
      </c>
      <c r="AA1012" s="5">
        <v>20.399999999999999</v>
      </c>
      <c r="AB1012" s="539">
        <v>53204</v>
      </c>
      <c r="AG1012" s="280"/>
    </row>
    <row r="1013" spans="25:33" x14ac:dyDescent="0.25">
      <c r="Y1013" s="5" t="s">
        <v>2194</v>
      </c>
      <c r="Z1013" s="5" t="s">
        <v>1505</v>
      </c>
      <c r="AA1013" s="5">
        <v>16.3</v>
      </c>
      <c r="AB1013" s="539">
        <v>53189</v>
      </c>
      <c r="AG1013" s="280"/>
    </row>
    <row r="1014" spans="25:33" x14ac:dyDescent="0.25">
      <c r="Y1014" s="5" t="s">
        <v>2195</v>
      </c>
      <c r="Z1014" s="5" t="s">
        <v>1505</v>
      </c>
      <c r="AA1014" s="5">
        <v>24.7</v>
      </c>
      <c r="AB1014" s="539">
        <v>53086</v>
      </c>
      <c r="AG1014" s="280"/>
    </row>
    <row r="1015" spans="25:33" x14ac:dyDescent="0.25">
      <c r="Y1015" s="5" t="s">
        <v>2196</v>
      </c>
      <c r="Z1015" s="5" t="s">
        <v>1505</v>
      </c>
      <c r="AA1015" s="5">
        <v>9</v>
      </c>
      <c r="AB1015" s="539">
        <v>52880</v>
      </c>
      <c r="AG1015" s="280"/>
    </row>
    <row r="1016" spans="25:33" x14ac:dyDescent="0.25">
      <c r="Y1016" s="5" t="s">
        <v>2197</v>
      </c>
      <c r="Z1016" s="5" t="s">
        <v>1505</v>
      </c>
      <c r="AA1016" s="5">
        <v>36.200000000000003</v>
      </c>
      <c r="AB1016" s="539">
        <v>52879</v>
      </c>
      <c r="AG1016" s="280"/>
    </row>
    <row r="1017" spans="25:33" x14ac:dyDescent="0.25">
      <c r="Y1017" s="5" t="s">
        <v>2198</v>
      </c>
      <c r="Z1017" s="5" t="s">
        <v>1505</v>
      </c>
      <c r="AA1017" s="5">
        <v>10.6</v>
      </c>
      <c r="AB1017" s="539">
        <v>52802</v>
      </c>
      <c r="AG1017" s="280"/>
    </row>
    <row r="1018" spans="25:33" x14ac:dyDescent="0.25">
      <c r="Y1018" s="5" t="s">
        <v>2199</v>
      </c>
      <c r="Z1018" s="5" t="s">
        <v>1505</v>
      </c>
      <c r="AA1018" s="5">
        <v>13.4</v>
      </c>
      <c r="AB1018" s="539">
        <v>52774</v>
      </c>
      <c r="AG1018" s="280"/>
    </row>
    <row r="1019" spans="25:33" x14ac:dyDescent="0.25">
      <c r="Y1019" s="5" t="s">
        <v>2200</v>
      </c>
      <c r="Z1019" s="5" t="s">
        <v>1505</v>
      </c>
      <c r="AA1019" s="5">
        <v>21</v>
      </c>
      <c r="AB1019" s="539">
        <v>52708</v>
      </c>
      <c r="AG1019" s="280"/>
    </row>
    <row r="1020" spans="25:33" x14ac:dyDescent="0.25">
      <c r="Y1020" s="5" t="s">
        <v>2201</v>
      </c>
      <c r="Z1020" s="5" t="s">
        <v>1505</v>
      </c>
      <c r="AA1020" s="5">
        <v>9.1999999999999993</v>
      </c>
      <c r="AB1020" s="539">
        <v>52693</v>
      </c>
      <c r="AG1020" s="280"/>
    </row>
    <row r="1021" spans="25:33" x14ac:dyDescent="0.25">
      <c r="Y1021" s="5" t="s">
        <v>2202</v>
      </c>
      <c r="Z1021" s="5" t="s">
        <v>1505</v>
      </c>
      <c r="AA1021" s="5">
        <v>18.100000000000001</v>
      </c>
      <c r="AB1021" s="539">
        <v>52622</v>
      </c>
      <c r="AG1021" s="280"/>
    </row>
    <row r="1022" spans="25:33" x14ac:dyDescent="0.25">
      <c r="Y1022" s="5" t="s">
        <v>2203</v>
      </c>
      <c r="Z1022" s="5" t="s">
        <v>1505</v>
      </c>
      <c r="AA1022" s="5">
        <v>20.5</v>
      </c>
      <c r="AB1022" s="539">
        <v>52578</v>
      </c>
      <c r="AG1022" s="280"/>
    </row>
    <row r="1023" spans="25:33" x14ac:dyDescent="0.25">
      <c r="Y1023" s="5" t="s">
        <v>2204</v>
      </c>
      <c r="Z1023" s="5" t="s">
        <v>1505</v>
      </c>
      <c r="AA1023" s="5">
        <v>16</v>
      </c>
      <c r="AB1023" s="539">
        <v>52574</v>
      </c>
      <c r="AG1023" s="280"/>
    </row>
    <row r="1024" spans="25:33" x14ac:dyDescent="0.25">
      <c r="Y1024" s="5" t="s">
        <v>2205</v>
      </c>
      <c r="Z1024" s="5" t="s">
        <v>1505</v>
      </c>
      <c r="AA1024" s="5">
        <v>5.3</v>
      </c>
      <c r="AB1024" s="539">
        <v>52448</v>
      </c>
      <c r="AG1024" s="280"/>
    </row>
    <row r="1025" spans="25:33" x14ac:dyDescent="0.25">
      <c r="Y1025" s="5" t="s">
        <v>2206</v>
      </c>
      <c r="Z1025" s="5" t="s">
        <v>1505</v>
      </c>
      <c r="AA1025" s="5">
        <v>5.7</v>
      </c>
      <c r="AB1025" s="539">
        <v>52420</v>
      </c>
      <c r="AG1025" s="280"/>
    </row>
    <row r="1026" spans="25:33" x14ac:dyDescent="0.25">
      <c r="Y1026" s="5" t="s">
        <v>2207</v>
      </c>
      <c r="Z1026" s="5" t="s">
        <v>1505</v>
      </c>
      <c r="AA1026" s="5">
        <v>17.2</v>
      </c>
      <c r="AB1026" s="539">
        <v>52330</v>
      </c>
      <c r="AG1026" s="280"/>
    </row>
    <row r="1027" spans="25:33" x14ac:dyDescent="0.25">
      <c r="Y1027" s="5" t="s">
        <v>2208</v>
      </c>
      <c r="Z1027" s="5" t="s">
        <v>1505</v>
      </c>
      <c r="AA1027" s="5">
        <v>16.399999999999999</v>
      </c>
      <c r="AB1027" s="539">
        <v>52244</v>
      </c>
      <c r="AG1027" s="280"/>
    </row>
    <row r="1028" spans="25:33" x14ac:dyDescent="0.25">
      <c r="Y1028" s="5" t="s">
        <v>2209</v>
      </c>
      <c r="Z1028" s="5" t="s">
        <v>1505</v>
      </c>
      <c r="AA1028" s="5">
        <v>19.3</v>
      </c>
      <c r="AB1028" s="539">
        <v>52159</v>
      </c>
      <c r="AG1028" s="280"/>
    </row>
    <row r="1029" spans="25:33" x14ac:dyDescent="0.25">
      <c r="Y1029" s="5" t="s">
        <v>2210</v>
      </c>
      <c r="Z1029" s="5" t="s">
        <v>1505</v>
      </c>
      <c r="AA1029" s="5">
        <v>11.1</v>
      </c>
      <c r="AB1029" s="539">
        <v>52114</v>
      </c>
      <c r="AG1029" s="280"/>
    </row>
    <row r="1030" spans="25:33" x14ac:dyDescent="0.25">
      <c r="Y1030" s="5" t="s">
        <v>2211</v>
      </c>
      <c r="Z1030" s="5" t="s">
        <v>1505</v>
      </c>
      <c r="AA1030" s="5">
        <v>15.2</v>
      </c>
      <c r="AB1030" s="539">
        <v>52109</v>
      </c>
      <c r="AG1030" s="280"/>
    </row>
    <row r="1031" spans="25:33" x14ac:dyDescent="0.25">
      <c r="Y1031" s="5" t="s">
        <v>2212</v>
      </c>
      <c r="Z1031" s="5" t="s">
        <v>1505</v>
      </c>
      <c r="AA1031" s="5">
        <v>18.899999999999999</v>
      </c>
      <c r="AB1031" s="539">
        <v>52076</v>
      </c>
      <c r="AG1031" s="280"/>
    </row>
    <row r="1032" spans="25:33" x14ac:dyDescent="0.25">
      <c r="Y1032" s="5" t="s">
        <v>2213</v>
      </c>
      <c r="Z1032" s="5" t="s">
        <v>1505</v>
      </c>
      <c r="AA1032" s="5">
        <v>30.8</v>
      </c>
      <c r="AB1032" s="539">
        <v>52015</v>
      </c>
      <c r="AG1032" s="280"/>
    </row>
    <row r="1033" spans="25:33" x14ac:dyDescent="0.25">
      <c r="Y1033" s="5" t="s">
        <v>2214</v>
      </c>
      <c r="Z1033" s="5" t="s">
        <v>1505</v>
      </c>
      <c r="AA1033" s="5">
        <v>8.3000000000000007</v>
      </c>
      <c r="AB1033" s="539">
        <v>51957</v>
      </c>
      <c r="AG1033" s="280"/>
    </row>
    <row r="1034" spans="25:33" x14ac:dyDescent="0.25">
      <c r="Y1034" s="5" t="s">
        <v>2215</v>
      </c>
      <c r="Z1034" s="5" t="s">
        <v>1505</v>
      </c>
      <c r="AA1034" s="5">
        <v>14.8</v>
      </c>
      <c r="AB1034" s="539">
        <v>51935</v>
      </c>
      <c r="AG1034" s="280"/>
    </row>
    <row r="1035" spans="25:33" x14ac:dyDescent="0.25">
      <c r="Y1035" s="5" t="s">
        <v>2216</v>
      </c>
      <c r="Z1035" s="5" t="s">
        <v>1505</v>
      </c>
      <c r="AA1035" s="5">
        <v>34.1</v>
      </c>
      <c r="AB1035" s="539">
        <v>51913</v>
      </c>
      <c r="AG1035" s="280"/>
    </row>
    <row r="1036" spans="25:33" x14ac:dyDescent="0.25">
      <c r="Y1036" s="5" t="s">
        <v>2217</v>
      </c>
      <c r="Z1036" s="5" t="s">
        <v>1505</v>
      </c>
      <c r="AA1036" s="5">
        <v>14</v>
      </c>
      <c r="AB1036" s="539">
        <v>51780</v>
      </c>
      <c r="AG1036" s="280"/>
    </row>
    <row r="1037" spans="25:33" x14ac:dyDescent="0.25">
      <c r="Y1037" s="5" t="s">
        <v>2218</v>
      </c>
      <c r="Z1037" s="5" t="s">
        <v>1505</v>
      </c>
      <c r="AA1037" s="5">
        <v>10.1</v>
      </c>
      <c r="AB1037" s="539">
        <v>51654</v>
      </c>
      <c r="AG1037" s="280"/>
    </row>
    <row r="1038" spans="25:33" x14ac:dyDescent="0.25">
      <c r="Y1038" s="5" t="s">
        <v>2219</v>
      </c>
      <c r="Z1038" s="5" t="s">
        <v>1505</v>
      </c>
      <c r="AA1038" s="5">
        <v>15.4</v>
      </c>
      <c r="AB1038" s="539">
        <v>51614</v>
      </c>
      <c r="AG1038" s="280"/>
    </row>
    <row r="1039" spans="25:33" x14ac:dyDescent="0.25">
      <c r="Y1039" s="5" t="s">
        <v>2220</v>
      </c>
      <c r="Z1039" s="5" t="s">
        <v>1505</v>
      </c>
      <c r="AA1039" s="5">
        <v>20</v>
      </c>
      <c r="AB1039" s="539">
        <v>51531</v>
      </c>
      <c r="AG1039" s="280"/>
    </row>
    <row r="1040" spans="25:33" x14ac:dyDescent="0.25">
      <c r="Y1040" s="5" t="s">
        <v>2221</v>
      </c>
      <c r="Z1040" s="5" t="s">
        <v>1505</v>
      </c>
      <c r="AA1040" s="5">
        <v>26.8</v>
      </c>
      <c r="AB1040" s="539">
        <v>51300</v>
      </c>
      <c r="AG1040" s="280"/>
    </row>
    <row r="1041" spans="25:33" x14ac:dyDescent="0.25">
      <c r="Y1041" s="5" t="s">
        <v>2222</v>
      </c>
      <c r="Z1041" s="5" t="s">
        <v>1505</v>
      </c>
      <c r="AA1041" s="5">
        <v>21</v>
      </c>
      <c r="AB1041" s="539">
        <v>51292</v>
      </c>
      <c r="AG1041" s="280"/>
    </row>
    <row r="1042" spans="25:33" x14ac:dyDescent="0.25">
      <c r="Y1042" s="5" t="s">
        <v>2223</v>
      </c>
      <c r="Z1042" s="5" t="s">
        <v>1505</v>
      </c>
      <c r="AA1042" s="5">
        <v>28.6</v>
      </c>
      <c r="AB1042" s="539">
        <v>51130</v>
      </c>
      <c r="AG1042" s="280"/>
    </row>
    <row r="1043" spans="25:33" x14ac:dyDescent="0.25">
      <c r="Y1043" s="5" t="s">
        <v>2224</v>
      </c>
      <c r="Z1043" s="5" t="s">
        <v>1505</v>
      </c>
      <c r="AA1043" s="5">
        <v>39.700000000000003</v>
      </c>
      <c r="AB1043" s="539">
        <v>51024</v>
      </c>
      <c r="AG1043" s="280"/>
    </row>
    <row r="1044" spans="25:33" x14ac:dyDescent="0.25">
      <c r="Y1044" s="5" t="s">
        <v>2225</v>
      </c>
      <c r="Z1044" s="5" t="s">
        <v>1505</v>
      </c>
      <c r="AA1044" s="5">
        <v>11.6</v>
      </c>
      <c r="AB1044" s="539">
        <v>51013</v>
      </c>
      <c r="AG1044" s="280"/>
    </row>
    <row r="1045" spans="25:33" x14ac:dyDescent="0.25">
      <c r="Y1045" s="5" t="s">
        <v>2226</v>
      </c>
      <c r="Z1045" s="5" t="s">
        <v>1505</v>
      </c>
      <c r="AA1045" s="5">
        <v>34.299999999999997</v>
      </c>
      <c r="AB1045" s="539">
        <v>50842</v>
      </c>
      <c r="AG1045" s="280"/>
    </row>
    <row r="1046" spans="25:33" x14ac:dyDescent="0.25">
      <c r="Y1046" s="5" t="s">
        <v>2227</v>
      </c>
      <c r="Z1046" s="5" t="s">
        <v>1505</v>
      </c>
      <c r="AA1046" s="5">
        <v>20.9</v>
      </c>
      <c r="AB1046" s="539">
        <v>50778</v>
      </c>
      <c r="AG1046" s="280"/>
    </row>
    <row r="1047" spans="25:33" x14ac:dyDescent="0.25">
      <c r="Y1047" s="5" t="s">
        <v>2228</v>
      </c>
      <c r="Z1047" s="5" t="s">
        <v>1505</v>
      </c>
      <c r="AA1047" s="5">
        <v>12.4</v>
      </c>
      <c r="AB1047" s="539">
        <v>50699</v>
      </c>
      <c r="AG1047" s="280"/>
    </row>
    <row r="1048" spans="25:33" x14ac:dyDescent="0.25">
      <c r="Y1048" s="5" t="s">
        <v>2229</v>
      </c>
      <c r="Z1048" s="5" t="s">
        <v>1505</v>
      </c>
      <c r="AA1048" s="5">
        <v>15.3</v>
      </c>
      <c r="AB1048" s="539">
        <v>50404</v>
      </c>
      <c r="AG1048" s="280"/>
    </row>
    <row r="1049" spans="25:33" x14ac:dyDescent="0.25">
      <c r="Y1049" s="5" t="s">
        <v>2230</v>
      </c>
      <c r="Z1049" s="5" t="s">
        <v>1505</v>
      </c>
      <c r="AA1049" s="5">
        <v>24</v>
      </c>
      <c r="AB1049" s="539">
        <v>50282</v>
      </c>
      <c r="AG1049" s="280"/>
    </row>
    <row r="1050" spans="25:33" x14ac:dyDescent="0.25">
      <c r="Y1050" s="5" t="s">
        <v>2231</v>
      </c>
      <c r="Z1050" s="5" t="s">
        <v>1505</v>
      </c>
      <c r="AA1050" s="5">
        <v>13.5</v>
      </c>
      <c r="AB1050" s="539">
        <v>50278</v>
      </c>
      <c r="AG1050" s="280"/>
    </row>
    <row r="1051" spans="25:33" x14ac:dyDescent="0.25">
      <c r="Y1051" s="5" t="s">
        <v>2232</v>
      </c>
      <c r="Z1051" s="5" t="s">
        <v>1505</v>
      </c>
      <c r="AA1051" s="5">
        <v>18.3</v>
      </c>
      <c r="AB1051" s="539">
        <v>50250</v>
      </c>
      <c r="AG1051" s="280"/>
    </row>
    <row r="1052" spans="25:33" x14ac:dyDescent="0.25">
      <c r="Y1052" s="5" t="s">
        <v>2233</v>
      </c>
      <c r="Z1052" s="5" t="s">
        <v>1505</v>
      </c>
      <c r="AA1052" s="5">
        <v>30</v>
      </c>
      <c r="AB1052" s="539">
        <v>50204</v>
      </c>
      <c r="AG1052" s="280"/>
    </row>
    <row r="1053" spans="25:33" x14ac:dyDescent="0.25">
      <c r="Y1053" s="5" t="s">
        <v>2234</v>
      </c>
      <c r="Z1053" s="5" t="s">
        <v>1505</v>
      </c>
      <c r="AA1053" s="5">
        <v>6.4</v>
      </c>
      <c r="AB1053" s="539">
        <v>50124</v>
      </c>
      <c r="AG1053" s="280"/>
    </row>
    <row r="1054" spans="25:33" x14ac:dyDescent="0.25">
      <c r="Y1054" s="5" t="s">
        <v>2235</v>
      </c>
      <c r="Z1054" s="5" t="s">
        <v>1505</v>
      </c>
      <c r="AA1054" s="5">
        <v>28.4</v>
      </c>
      <c r="AB1054" s="539">
        <v>50079</v>
      </c>
      <c r="AG1054" s="280"/>
    </row>
    <row r="1055" spans="25:33" x14ac:dyDescent="0.25">
      <c r="Y1055" s="5" t="s">
        <v>2236</v>
      </c>
      <c r="Z1055" s="5" t="s">
        <v>1505</v>
      </c>
      <c r="AA1055" s="5">
        <v>21.7</v>
      </c>
      <c r="AB1055" s="539">
        <v>49950</v>
      </c>
      <c r="AG1055" s="280"/>
    </row>
    <row r="1056" spans="25:33" x14ac:dyDescent="0.25">
      <c r="Y1056" s="5" t="s">
        <v>2237</v>
      </c>
      <c r="Z1056" s="5" t="s">
        <v>1505</v>
      </c>
      <c r="AA1056" s="5">
        <v>14.2</v>
      </c>
      <c r="AB1056" s="539">
        <v>49850</v>
      </c>
      <c r="AG1056" s="280"/>
    </row>
    <row r="1057" spans="25:33" x14ac:dyDescent="0.25">
      <c r="Y1057" s="5" t="s">
        <v>2238</v>
      </c>
      <c r="Z1057" s="5" t="s">
        <v>1505</v>
      </c>
      <c r="AA1057" s="5">
        <v>35.9</v>
      </c>
      <c r="AB1057" s="539">
        <v>49773</v>
      </c>
      <c r="AG1057" s="280"/>
    </row>
    <row r="1058" spans="25:33" x14ac:dyDescent="0.25">
      <c r="Y1058" s="5" t="s">
        <v>2239</v>
      </c>
      <c r="Z1058" s="5" t="s">
        <v>1505</v>
      </c>
      <c r="AA1058" s="5">
        <v>17.7</v>
      </c>
      <c r="AB1058" s="539">
        <v>49715</v>
      </c>
      <c r="AG1058" s="280"/>
    </row>
    <row r="1059" spans="25:33" x14ac:dyDescent="0.25">
      <c r="Y1059" s="5" t="s">
        <v>2240</v>
      </c>
      <c r="Z1059" s="5" t="s">
        <v>1505</v>
      </c>
      <c r="AA1059" s="5">
        <v>15.4</v>
      </c>
      <c r="AB1059" s="539">
        <v>49712</v>
      </c>
      <c r="AG1059" s="280"/>
    </row>
    <row r="1060" spans="25:33" x14ac:dyDescent="0.25">
      <c r="Y1060" s="5" t="s">
        <v>2241</v>
      </c>
      <c r="Z1060" s="5" t="s">
        <v>1505</v>
      </c>
      <c r="AA1060" s="5">
        <v>28</v>
      </c>
      <c r="AB1060" s="539">
        <v>49609</v>
      </c>
      <c r="AG1060" s="280"/>
    </row>
    <row r="1061" spans="25:33" x14ac:dyDescent="0.25">
      <c r="Y1061" s="5" t="s">
        <v>2242</v>
      </c>
      <c r="Z1061" s="5" t="s">
        <v>1505</v>
      </c>
      <c r="AA1061" s="5">
        <v>15.8</v>
      </c>
      <c r="AB1061" s="539">
        <v>49470</v>
      </c>
      <c r="AG1061" s="280"/>
    </row>
    <row r="1062" spans="25:33" x14ac:dyDescent="0.25">
      <c r="Y1062" s="5" t="s">
        <v>2243</v>
      </c>
      <c r="Z1062" s="5" t="s">
        <v>1505</v>
      </c>
      <c r="AA1062" s="5">
        <v>15.5</v>
      </c>
      <c r="AB1062" s="539">
        <v>49464</v>
      </c>
      <c r="AG1062" s="280"/>
    </row>
    <row r="1063" spans="25:33" x14ac:dyDescent="0.25">
      <c r="Y1063" s="5" t="s">
        <v>2244</v>
      </c>
      <c r="Z1063" s="5" t="s">
        <v>1505</v>
      </c>
      <c r="AA1063" s="5">
        <v>8.4</v>
      </c>
      <c r="AB1063" s="539">
        <v>49432</v>
      </c>
      <c r="AG1063" s="280"/>
    </row>
    <row r="1064" spans="25:33" x14ac:dyDescent="0.25">
      <c r="Y1064" s="5" t="s">
        <v>2245</v>
      </c>
      <c r="Z1064" s="5" t="s">
        <v>1505</v>
      </c>
      <c r="AA1064" s="5">
        <v>18.2</v>
      </c>
      <c r="AB1064" s="539">
        <v>49340</v>
      </c>
      <c r="AG1064" s="280"/>
    </row>
    <row r="1065" spans="25:33" x14ac:dyDescent="0.25">
      <c r="Y1065" s="5" t="s">
        <v>2246</v>
      </c>
      <c r="Z1065" s="5" t="s">
        <v>1505</v>
      </c>
      <c r="AA1065" s="5">
        <v>20.6</v>
      </c>
      <c r="AB1065" s="539">
        <v>49154</v>
      </c>
      <c r="AG1065" s="280"/>
    </row>
    <row r="1066" spans="25:33" x14ac:dyDescent="0.25">
      <c r="Y1066" s="5" t="s">
        <v>2247</v>
      </c>
      <c r="Z1066" s="5" t="s">
        <v>1505</v>
      </c>
      <c r="AA1066" s="5">
        <v>17.899999999999999</v>
      </c>
      <c r="AB1066" s="539">
        <v>49055</v>
      </c>
      <c r="AG1066" s="280"/>
    </row>
    <row r="1067" spans="25:33" x14ac:dyDescent="0.25">
      <c r="Y1067" s="5" t="s">
        <v>2248</v>
      </c>
      <c r="Z1067" s="5" t="s">
        <v>1505</v>
      </c>
      <c r="AA1067" s="5">
        <v>13.2</v>
      </c>
      <c r="AB1067" s="539">
        <v>49010</v>
      </c>
      <c r="AG1067" s="280"/>
    </row>
    <row r="1068" spans="25:33" x14ac:dyDescent="0.25">
      <c r="Y1068" s="5" t="s">
        <v>2249</v>
      </c>
      <c r="Z1068" s="5" t="s">
        <v>1505</v>
      </c>
      <c r="AA1068" s="5">
        <v>26.1</v>
      </c>
      <c r="AB1068" s="539">
        <v>49009</v>
      </c>
    </row>
    <row r="1069" spans="25:33" x14ac:dyDescent="0.25">
      <c r="Y1069" s="5" t="s">
        <v>2250</v>
      </c>
      <c r="Z1069" s="5" t="s">
        <v>1505</v>
      </c>
      <c r="AA1069" s="5">
        <v>15.4</v>
      </c>
      <c r="AB1069" s="539">
        <v>48846</v>
      </c>
    </row>
    <row r="1070" spans="25:33" x14ac:dyDescent="0.25">
      <c r="Y1070" s="5" t="s">
        <v>2251</v>
      </c>
      <c r="Z1070" s="5" t="s">
        <v>1505</v>
      </c>
      <c r="AA1070" s="5">
        <v>23.8</v>
      </c>
      <c r="AB1070" s="539">
        <v>48730</v>
      </c>
    </row>
    <row r="1071" spans="25:33" x14ac:dyDescent="0.25">
      <c r="Y1071" s="5" t="s">
        <v>2252</v>
      </c>
      <c r="Z1071" s="5" t="s">
        <v>1505</v>
      </c>
      <c r="AA1071" s="5">
        <v>27.4</v>
      </c>
      <c r="AB1071" s="539">
        <v>48616</v>
      </c>
    </row>
    <row r="1072" spans="25:33" x14ac:dyDescent="0.25">
      <c r="Y1072" s="5" t="s">
        <v>2253</v>
      </c>
      <c r="Z1072" s="5" t="s">
        <v>1505</v>
      </c>
      <c r="AA1072" s="5">
        <v>31.1</v>
      </c>
      <c r="AB1072" s="539">
        <v>48600</v>
      </c>
    </row>
    <row r="1073" spans="25:28" x14ac:dyDescent="0.25">
      <c r="Y1073" s="5" t="s">
        <v>2254</v>
      </c>
      <c r="Z1073" s="5" t="s">
        <v>1505</v>
      </c>
      <c r="AA1073" s="5">
        <v>31.5</v>
      </c>
      <c r="AB1073" s="539">
        <v>48418</v>
      </c>
    </row>
    <row r="1074" spans="25:28" x14ac:dyDescent="0.25">
      <c r="Y1074" s="5" t="s">
        <v>2255</v>
      </c>
      <c r="Z1074" s="5" t="s">
        <v>1505</v>
      </c>
      <c r="AA1074" s="5">
        <v>29.5</v>
      </c>
      <c r="AB1074" s="539">
        <v>48252</v>
      </c>
    </row>
    <row r="1075" spans="25:28" x14ac:dyDescent="0.25">
      <c r="Y1075" s="5" t="s">
        <v>2256</v>
      </c>
      <c r="Z1075" s="5" t="s">
        <v>1505</v>
      </c>
      <c r="AA1075" s="5">
        <v>32</v>
      </c>
      <c r="AB1075" s="539">
        <v>48127</v>
      </c>
    </row>
    <row r="1076" spans="25:28" x14ac:dyDescent="0.25">
      <c r="Y1076" s="5" t="s">
        <v>2257</v>
      </c>
      <c r="Z1076" s="5" t="s">
        <v>1505</v>
      </c>
      <c r="AA1076" s="5">
        <v>33.9</v>
      </c>
      <c r="AB1076" s="539">
        <v>48070</v>
      </c>
    </row>
    <row r="1077" spans="25:28" x14ac:dyDescent="0.25">
      <c r="Y1077" s="5" t="s">
        <v>2258</v>
      </c>
      <c r="Z1077" s="5" t="s">
        <v>1505</v>
      </c>
      <c r="AA1077" s="5">
        <v>32</v>
      </c>
      <c r="AB1077" s="539">
        <v>47931</v>
      </c>
    </row>
    <row r="1078" spans="25:28" x14ac:dyDescent="0.25">
      <c r="Y1078" s="5" t="s">
        <v>2259</v>
      </c>
      <c r="Z1078" s="5" t="s">
        <v>1505</v>
      </c>
      <c r="AA1078" s="5">
        <v>17.899999999999999</v>
      </c>
      <c r="AB1078" s="539">
        <v>47755</v>
      </c>
    </row>
    <row r="1079" spans="25:28" x14ac:dyDescent="0.25">
      <c r="Y1079" s="5" t="s">
        <v>2260</v>
      </c>
      <c r="Z1079" s="5" t="s">
        <v>1505</v>
      </c>
      <c r="AA1079" s="5">
        <v>13.6</v>
      </c>
      <c r="AB1079" s="539">
        <v>47699</v>
      </c>
    </row>
    <row r="1080" spans="25:28" x14ac:dyDescent="0.25">
      <c r="Y1080" s="5" t="s">
        <v>2261</v>
      </c>
      <c r="Z1080" s="5" t="s">
        <v>1505</v>
      </c>
      <c r="AA1080" s="5">
        <v>20.8</v>
      </c>
      <c r="AB1080" s="539">
        <v>47648</v>
      </c>
    </row>
    <row r="1081" spans="25:28" x14ac:dyDescent="0.25">
      <c r="Y1081" s="5" t="s">
        <v>2262</v>
      </c>
      <c r="Z1081" s="5" t="s">
        <v>1505</v>
      </c>
      <c r="AA1081" s="5">
        <v>8.6999999999999993</v>
      </c>
      <c r="AB1081" s="539">
        <v>47602</v>
      </c>
    </row>
    <row r="1082" spans="25:28" x14ac:dyDescent="0.25">
      <c r="Y1082" s="5" t="s">
        <v>2263</v>
      </c>
      <c r="Z1082" s="5" t="s">
        <v>1505</v>
      </c>
      <c r="AA1082" s="5">
        <v>26.5</v>
      </c>
      <c r="AB1082" s="539">
        <v>47435</v>
      </c>
    </row>
    <row r="1083" spans="25:28" x14ac:dyDescent="0.25">
      <c r="Y1083" s="5" t="s">
        <v>2264</v>
      </c>
      <c r="Z1083" s="5" t="s">
        <v>1505</v>
      </c>
      <c r="AA1083" s="5">
        <v>17.100000000000001</v>
      </c>
      <c r="AB1083" s="539">
        <v>47356</v>
      </c>
    </row>
    <row r="1084" spans="25:28" x14ac:dyDescent="0.25">
      <c r="Y1084" s="5" t="s">
        <v>2265</v>
      </c>
      <c r="Z1084" s="5" t="s">
        <v>1505</v>
      </c>
      <c r="AA1084" s="5">
        <v>27.8</v>
      </c>
      <c r="AB1084" s="539">
        <v>47270</v>
      </c>
    </row>
    <row r="1085" spans="25:28" x14ac:dyDescent="0.25">
      <c r="Y1085" s="5" t="s">
        <v>2266</v>
      </c>
      <c r="Z1085" s="5" t="s">
        <v>1505</v>
      </c>
      <c r="AA1085" s="5">
        <v>20</v>
      </c>
      <c r="AB1085" s="539">
        <v>47254</v>
      </c>
    </row>
    <row r="1086" spans="25:28" x14ac:dyDescent="0.25">
      <c r="Y1086" s="5" t="s">
        <v>2267</v>
      </c>
      <c r="Z1086" s="5" t="s">
        <v>1505</v>
      </c>
      <c r="AA1086" s="5">
        <v>14.6</v>
      </c>
      <c r="AB1086" s="539">
        <v>47250</v>
      </c>
    </row>
    <row r="1087" spans="25:28" x14ac:dyDescent="0.25">
      <c r="Y1087" s="5" t="s">
        <v>2268</v>
      </c>
      <c r="Z1087" s="5" t="s">
        <v>1505</v>
      </c>
      <c r="AA1087" s="5">
        <v>26.5</v>
      </c>
      <c r="AB1087" s="539">
        <v>47083</v>
      </c>
    </row>
    <row r="1088" spans="25:28" x14ac:dyDescent="0.25">
      <c r="Y1088" s="5" t="s">
        <v>2269</v>
      </c>
      <c r="Z1088" s="5" t="s">
        <v>1505</v>
      </c>
      <c r="AA1088" s="5">
        <v>26.9</v>
      </c>
      <c r="AB1088" s="539">
        <v>47083</v>
      </c>
    </row>
    <row r="1089" spans="25:28" x14ac:dyDescent="0.25">
      <c r="Y1089" s="5" t="s">
        <v>2270</v>
      </c>
      <c r="Z1089" s="5" t="s">
        <v>1505</v>
      </c>
      <c r="AA1089" s="5">
        <v>10.6</v>
      </c>
      <c r="AB1089" s="539">
        <v>47072</v>
      </c>
    </row>
    <row r="1090" spans="25:28" x14ac:dyDescent="0.25">
      <c r="Y1090" s="5" t="s">
        <v>2271</v>
      </c>
      <c r="Z1090" s="5" t="s">
        <v>1505</v>
      </c>
      <c r="AA1090" s="5">
        <v>10.9</v>
      </c>
      <c r="AB1090" s="539">
        <v>46917</v>
      </c>
    </row>
    <row r="1091" spans="25:28" x14ac:dyDescent="0.25">
      <c r="Y1091" s="5" t="s">
        <v>2272</v>
      </c>
      <c r="Z1091" s="5" t="s">
        <v>1505</v>
      </c>
      <c r="AA1091" s="5">
        <v>19.2</v>
      </c>
      <c r="AB1091" s="539">
        <v>46859</v>
      </c>
    </row>
    <row r="1092" spans="25:28" x14ac:dyDescent="0.25">
      <c r="Y1092" s="5" t="s">
        <v>2273</v>
      </c>
      <c r="Z1092" s="5" t="s">
        <v>1505</v>
      </c>
      <c r="AA1092" s="5">
        <v>36.700000000000003</v>
      </c>
      <c r="AB1092" s="539">
        <v>46840</v>
      </c>
    </row>
    <row r="1093" spans="25:28" x14ac:dyDescent="0.25">
      <c r="Y1093" s="5" t="s">
        <v>2274</v>
      </c>
      <c r="Z1093" s="5" t="s">
        <v>1505</v>
      </c>
      <c r="AA1093" s="5">
        <v>13.6</v>
      </c>
      <c r="AB1093" s="539">
        <v>46649</v>
      </c>
    </row>
    <row r="1094" spans="25:28" x14ac:dyDescent="0.25">
      <c r="Y1094" s="5" t="s">
        <v>2275</v>
      </c>
      <c r="Z1094" s="5" t="s">
        <v>1505</v>
      </c>
      <c r="AA1094" s="5">
        <v>20.3</v>
      </c>
      <c r="AB1094" s="539">
        <v>46607</v>
      </c>
    </row>
    <row r="1095" spans="25:28" x14ac:dyDescent="0.25">
      <c r="Y1095" s="5" t="s">
        <v>2276</v>
      </c>
      <c r="Z1095" s="5" t="s">
        <v>1505</v>
      </c>
      <c r="AA1095" s="5">
        <v>9.4</v>
      </c>
      <c r="AB1095" s="539">
        <v>46569</v>
      </c>
    </row>
    <row r="1096" spans="25:28" x14ac:dyDescent="0.25">
      <c r="Y1096" s="5" t="s">
        <v>2277</v>
      </c>
      <c r="Z1096" s="5" t="s">
        <v>1505</v>
      </c>
      <c r="AA1096" s="5">
        <v>27.7</v>
      </c>
      <c r="AB1096" s="539">
        <v>46555</v>
      </c>
    </row>
    <row r="1097" spans="25:28" x14ac:dyDescent="0.25">
      <c r="Y1097" s="5" t="s">
        <v>2278</v>
      </c>
      <c r="Z1097" s="5" t="s">
        <v>1505</v>
      </c>
      <c r="AA1097" s="5">
        <v>11.2</v>
      </c>
      <c r="AB1097" s="539">
        <v>46477</v>
      </c>
    </row>
    <row r="1098" spans="25:28" x14ac:dyDescent="0.25">
      <c r="Y1098" s="5" t="s">
        <v>2279</v>
      </c>
      <c r="Z1098" s="5" t="s">
        <v>1505</v>
      </c>
      <c r="AA1098" s="5">
        <v>14.6</v>
      </c>
      <c r="AB1098" s="539">
        <v>46458</v>
      </c>
    </row>
    <row r="1099" spans="25:28" x14ac:dyDescent="0.25">
      <c r="Y1099" s="5" t="s">
        <v>2280</v>
      </c>
      <c r="Z1099" s="5" t="s">
        <v>1505</v>
      </c>
      <c r="AA1099" s="5">
        <v>17.3</v>
      </c>
      <c r="AB1099" s="539">
        <v>46382</v>
      </c>
    </row>
    <row r="1100" spans="25:28" x14ac:dyDescent="0.25">
      <c r="Y1100" s="5" t="s">
        <v>2281</v>
      </c>
      <c r="Z1100" s="5" t="s">
        <v>1505</v>
      </c>
      <c r="AA1100" s="5">
        <v>39.700000000000003</v>
      </c>
      <c r="AB1100" s="539">
        <v>46083</v>
      </c>
    </row>
    <row r="1101" spans="25:28" x14ac:dyDescent="0.25">
      <c r="Y1101" s="5" t="s">
        <v>2282</v>
      </c>
      <c r="Z1101" s="5" t="s">
        <v>1505</v>
      </c>
      <c r="AA1101" s="5">
        <v>25</v>
      </c>
      <c r="AB1101" s="539">
        <v>46071</v>
      </c>
    </row>
    <row r="1102" spans="25:28" x14ac:dyDescent="0.25">
      <c r="Y1102" s="5" t="s">
        <v>2283</v>
      </c>
      <c r="Z1102" s="5" t="s">
        <v>1505</v>
      </c>
      <c r="AA1102" s="5">
        <v>19.2</v>
      </c>
      <c r="AB1102" s="539">
        <v>46071</v>
      </c>
    </row>
    <row r="1103" spans="25:28" x14ac:dyDescent="0.25">
      <c r="Y1103" s="5" t="s">
        <v>2284</v>
      </c>
      <c r="Z1103" s="5" t="s">
        <v>1505</v>
      </c>
      <c r="AA1103" s="5">
        <v>22.5</v>
      </c>
      <c r="AB1103" s="539">
        <v>45912</v>
      </c>
    </row>
    <row r="1104" spans="25:28" x14ac:dyDescent="0.25">
      <c r="Y1104" s="5" t="s">
        <v>2285</v>
      </c>
      <c r="Z1104" s="5" t="s">
        <v>1505</v>
      </c>
      <c r="AA1104" s="5">
        <v>22.1</v>
      </c>
      <c r="AB1104" s="539">
        <v>45769</v>
      </c>
    </row>
    <row r="1105" spans="25:28" x14ac:dyDescent="0.25">
      <c r="Y1105" s="5" t="s">
        <v>2286</v>
      </c>
      <c r="Z1105" s="5" t="s">
        <v>1505</v>
      </c>
      <c r="AA1105" s="5">
        <v>14.6</v>
      </c>
      <c r="AB1105" s="539">
        <v>45762</v>
      </c>
    </row>
    <row r="1106" spans="25:28" x14ac:dyDescent="0.25">
      <c r="Y1106" s="5" t="s">
        <v>2287</v>
      </c>
      <c r="Z1106" s="5" t="s">
        <v>1505</v>
      </c>
      <c r="AA1106" s="5">
        <v>15</v>
      </c>
      <c r="AB1106" s="539">
        <v>45687</v>
      </c>
    </row>
    <row r="1107" spans="25:28" x14ac:dyDescent="0.25">
      <c r="Y1107" s="5" t="s">
        <v>2288</v>
      </c>
      <c r="Z1107" s="5" t="s">
        <v>1505</v>
      </c>
      <c r="AA1107" s="5">
        <v>29.2</v>
      </c>
      <c r="AB1107" s="539">
        <v>45672</v>
      </c>
    </row>
    <row r="1108" spans="25:28" x14ac:dyDescent="0.25">
      <c r="Y1108" s="5" t="s">
        <v>2289</v>
      </c>
      <c r="Z1108" s="5" t="s">
        <v>1505</v>
      </c>
      <c r="AA1108" s="5">
        <v>10.199999999999999</v>
      </c>
      <c r="AB1108" s="539">
        <v>45643</v>
      </c>
    </row>
    <row r="1109" spans="25:28" x14ac:dyDescent="0.25">
      <c r="Y1109" s="5" t="s">
        <v>2290</v>
      </c>
      <c r="Z1109" s="5" t="s">
        <v>1505</v>
      </c>
      <c r="AA1109" s="5">
        <v>9.6999999999999993</v>
      </c>
      <c r="AB1109" s="539">
        <v>45640</v>
      </c>
    </row>
    <row r="1110" spans="25:28" x14ac:dyDescent="0.25">
      <c r="Y1110" s="5" t="s">
        <v>2291</v>
      </c>
      <c r="Z1110" s="5" t="s">
        <v>1505</v>
      </c>
      <c r="AA1110" s="5">
        <v>13.7</v>
      </c>
      <c r="AB1110" s="539">
        <v>45637</v>
      </c>
    </row>
    <row r="1111" spans="25:28" x14ac:dyDescent="0.25">
      <c r="Y1111" s="5" t="s">
        <v>2292</v>
      </c>
      <c r="Z1111" s="5" t="s">
        <v>1505</v>
      </c>
      <c r="AA1111" s="5">
        <v>18.7</v>
      </c>
      <c r="AB1111" s="539">
        <v>45625</v>
      </c>
    </row>
    <row r="1112" spans="25:28" x14ac:dyDescent="0.25">
      <c r="Y1112" s="5" t="s">
        <v>2293</v>
      </c>
      <c r="Z1112" s="5" t="s">
        <v>1505</v>
      </c>
      <c r="AA1112" s="5">
        <v>8.9</v>
      </c>
      <c r="AB1112" s="539">
        <v>45536</v>
      </c>
    </row>
    <row r="1113" spans="25:28" x14ac:dyDescent="0.25">
      <c r="Y1113" s="5" t="s">
        <v>2294</v>
      </c>
      <c r="Z1113" s="5" t="s">
        <v>1505</v>
      </c>
      <c r="AA1113" s="5">
        <v>33.299999999999997</v>
      </c>
      <c r="AB1113" s="539">
        <v>45306</v>
      </c>
    </row>
    <row r="1114" spans="25:28" x14ac:dyDescent="0.25">
      <c r="Y1114" s="5" t="s">
        <v>2295</v>
      </c>
      <c r="Z1114" s="5" t="s">
        <v>1505</v>
      </c>
      <c r="AA1114" s="5">
        <v>10.7</v>
      </c>
      <c r="AB1114" s="539">
        <v>45283</v>
      </c>
    </row>
    <row r="1115" spans="25:28" x14ac:dyDescent="0.25">
      <c r="Y1115" s="5" t="s">
        <v>2296</v>
      </c>
      <c r="Z1115" s="5" t="s">
        <v>1505</v>
      </c>
      <c r="AA1115" s="5">
        <v>28.2</v>
      </c>
      <c r="AB1115" s="539">
        <v>45265</v>
      </c>
    </row>
    <row r="1116" spans="25:28" x14ac:dyDescent="0.25">
      <c r="Y1116" s="5" t="s">
        <v>2297</v>
      </c>
      <c r="Z1116" s="5" t="s">
        <v>1505</v>
      </c>
      <c r="AA1116" s="5">
        <v>27.9</v>
      </c>
      <c r="AB1116" s="539">
        <v>45238</v>
      </c>
    </row>
    <row r="1117" spans="25:28" x14ac:dyDescent="0.25">
      <c r="Y1117" s="5" t="s">
        <v>2298</v>
      </c>
      <c r="Z1117" s="5" t="s">
        <v>1505</v>
      </c>
      <c r="AA1117" s="5">
        <v>22.3</v>
      </c>
      <c r="AB1117" s="539">
        <v>45236</v>
      </c>
    </row>
    <row r="1118" spans="25:28" x14ac:dyDescent="0.25">
      <c r="Y1118" s="5" t="s">
        <v>2299</v>
      </c>
      <c r="Z1118" s="5" t="s">
        <v>1505</v>
      </c>
      <c r="AA1118" s="5">
        <v>33.6</v>
      </c>
      <c r="AB1118" s="539">
        <v>45087</v>
      </c>
    </row>
    <row r="1119" spans="25:28" x14ac:dyDescent="0.25">
      <c r="Y1119" s="5" t="s">
        <v>2300</v>
      </c>
      <c r="Z1119" s="5" t="s">
        <v>1505</v>
      </c>
      <c r="AA1119" s="5">
        <v>36.1</v>
      </c>
      <c r="AB1119" s="539">
        <v>45034</v>
      </c>
    </row>
    <row r="1120" spans="25:28" x14ac:dyDescent="0.25">
      <c r="Y1120" s="5" t="s">
        <v>2301</v>
      </c>
      <c r="Z1120" s="5" t="s">
        <v>1505</v>
      </c>
      <c r="AA1120" s="5">
        <v>27.6</v>
      </c>
      <c r="AB1120" s="539">
        <v>45013</v>
      </c>
    </row>
    <row r="1121" spans="25:28" x14ac:dyDescent="0.25">
      <c r="Y1121" s="5" t="s">
        <v>2302</v>
      </c>
      <c r="Z1121" s="5" t="s">
        <v>1505</v>
      </c>
      <c r="AA1121" s="5">
        <v>19.3</v>
      </c>
      <c r="AB1121" s="539">
        <v>45000</v>
      </c>
    </row>
    <row r="1122" spans="25:28" x14ac:dyDescent="0.25">
      <c r="Y1122" s="5" t="s">
        <v>2303</v>
      </c>
      <c r="Z1122" s="5" t="s">
        <v>1505</v>
      </c>
      <c r="AA1122" s="5">
        <v>19.8</v>
      </c>
      <c r="AB1122" s="539">
        <v>44917</v>
      </c>
    </row>
    <row r="1123" spans="25:28" x14ac:dyDescent="0.25">
      <c r="Y1123" s="5" t="s">
        <v>2304</v>
      </c>
      <c r="Z1123" s="5" t="s">
        <v>1505</v>
      </c>
      <c r="AA1123" s="5">
        <v>19.600000000000001</v>
      </c>
      <c r="AB1123" s="539">
        <v>44908</v>
      </c>
    </row>
    <row r="1124" spans="25:28" x14ac:dyDescent="0.25">
      <c r="Y1124" s="5" t="s">
        <v>2305</v>
      </c>
      <c r="Z1124" s="5" t="s">
        <v>1505</v>
      </c>
      <c r="AA1124" s="5">
        <v>16.399999999999999</v>
      </c>
      <c r="AB1124" s="539">
        <v>44855</v>
      </c>
    </row>
    <row r="1125" spans="25:28" x14ac:dyDescent="0.25">
      <c r="Y1125" s="5" t="s">
        <v>2306</v>
      </c>
      <c r="Z1125" s="5" t="s">
        <v>1505</v>
      </c>
      <c r="AA1125" s="5">
        <v>34.6</v>
      </c>
      <c r="AB1125" s="539">
        <v>44792</v>
      </c>
    </row>
    <row r="1126" spans="25:28" x14ac:dyDescent="0.25">
      <c r="Y1126" s="5" t="s">
        <v>2307</v>
      </c>
      <c r="Z1126" s="5" t="s">
        <v>1505</v>
      </c>
      <c r="AA1126" s="5">
        <v>21.7</v>
      </c>
      <c r="AB1126" s="539">
        <v>44750</v>
      </c>
    </row>
    <row r="1127" spans="25:28" x14ac:dyDescent="0.25">
      <c r="Y1127" s="5" t="s">
        <v>2308</v>
      </c>
      <c r="Z1127" s="5" t="s">
        <v>1505</v>
      </c>
      <c r="AA1127" s="5">
        <v>24.8</v>
      </c>
      <c r="AB1127" s="539">
        <v>44713</v>
      </c>
    </row>
    <row r="1128" spans="25:28" x14ac:dyDescent="0.25">
      <c r="Y1128" s="5" t="s">
        <v>2309</v>
      </c>
      <c r="Z1128" s="5" t="s">
        <v>1505</v>
      </c>
      <c r="AA1128" s="5">
        <v>20.7</v>
      </c>
      <c r="AB1128" s="539">
        <v>44698</v>
      </c>
    </row>
    <row r="1129" spans="25:28" x14ac:dyDescent="0.25">
      <c r="Y1129" s="5" t="s">
        <v>2310</v>
      </c>
      <c r="Z1129" s="5" t="s">
        <v>1505</v>
      </c>
      <c r="AA1129" s="5">
        <v>43.2</v>
      </c>
      <c r="AB1129" s="539">
        <v>44652</v>
      </c>
    </row>
    <row r="1130" spans="25:28" x14ac:dyDescent="0.25">
      <c r="Y1130" s="5" t="s">
        <v>2311</v>
      </c>
      <c r="Z1130" s="5" t="s">
        <v>1505</v>
      </c>
      <c r="AA1130" s="5">
        <v>22.1</v>
      </c>
      <c r="AB1130" s="539">
        <v>44650</v>
      </c>
    </row>
    <row r="1131" spans="25:28" x14ac:dyDescent="0.25">
      <c r="Y1131" s="5" t="s">
        <v>2312</v>
      </c>
      <c r="Z1131" s="5" t="s">
        <v>1505</v>
      </c>
      <c r="AA1131" s="5">
        <v>41.6</v>
      </c>
      <c r="AB1131" s="539">
        <v>44650</v>
      </c>
    </row>
    <row r="1132" spans="25:28" x14ac:dyDescent="0.25">
      <c r="Y1132" s="5" t="s">
        <v>2313</v>
      </c>
      <c r="Z1132" s="5" t="s">
        <v>1505</v>
      </c>
      <c r="AA1132" s="5">
        <v>28.6</v>
      </c>
      <c r="AB1132" s="539">
        <v>44613</v>
      </c>
    </row>
    <row r="1133" spans="25:28" x14ac:dyDescent="0.25">
      <c r="Y1133" s="5" t="s">
        <v>2314</v>
      </c>
      <c r="Z1133" s="5" t="s">
        <v>1505</v>
      </c>
      <c r="AA1133" s="5">
        <v>21.1</v>
      </c>
      <c r="AB1133" s="539">
        <v>44611</v>
      </c>
    </row>
    <row r="1134" spans="25:28" x14ac:dyDescent="0.25">
      <c r="Y1134" s="5" t="s">
        <v>2315</v>
      </c>
      <c r="Z1134" s="5" t="s">
        <v>1505</v>
      </c>
      <c r="AA1134" s="5">
        <v>22.9</v>
      </c>
      <c r="AB1134" s="539">
        <v>44576</v>
      </c>
    </row>
    <row r="1135" spans="25:28" x14ac:dyDescent="0.25">
      <c r="Y1135" s="5" t="s">
        <v>2316</v>
      </c>
      <c r="Z1135" s="5" t="s">
        <v>1505</v>
      </c>
      <c r="AA1135" s="5">
        <v>9.1</v>
      </c>
      <c r="AB1135" s="539">
        <v>44568</v>
      </c>
    </row>
    <row r="1136" spans="25:28" x14ac:dyDescent="0.25">
      <c r="Y1136" s="5" t="s">
        <v>2317</v>
      </c>
      <c r="Z1136" s="5" t="s">
        <v>1505</v>
      </c>
      <c r="AA1136" s="5">
        <v>12.4</v>
      </c>
      <c r="AB1136" s="539">
        <v>44426</v>
      </c>
    </row>
    <row r="1137" spans="25:28" x14ac:dyDescent="0.25">
      <c r="Y1137" s="5" t="s">
        <v>2318</v>
      </c>
      <c r="Z1137" s="5" t="s">
        <v>1505</v>
      </c>
      <c r="AA1137" s="5">
        <v>41.9</v>
      </c>
      <c r="AB1137" s="539">
        <v>44318</v>
      </c>
    </row>
    <row r="1138" spans="25:28" x14ac:dyDescent="0.25">
      <c r="Y1138" s="5" t="s">
        <v>2319</v>
      </c>
      <c r="Z1138" s="5" t="s">
        <v>1505</v>
      </c>
      <c r="AA1138" s="5">
        <v>25</v>
      </c>
      <c r="AB1138" s="539">
        <v>44315</v>
      </c>
    </row>
    <row r="1139" spans="25:28" x14ac:dyDescent="0.25">
      <c r="Y1139" s="5" t="s">
        <v>2320</v>
      </c>
      <c r="Z1139" s="5" t="s">
        <v>1505</v>
      </c>
      <c r="AA1139" s="5">
        <v>37.200000000000003</v>
      </c>
      <c r="AB1139" s="539">
        <v>44313</v>
      </c>
    </row>
    <row r="1140" spans="25:28" x14ac:dyDescent="0.25">
      <c r="Y1140" s="5" t="s">
        <v>2321</v>
      </c>
      <c r="Z1140" s="5" t="s">
        <v>1505</v>
      </c>
      <c r="AA1140" s="5">
        <v>21.5</v>
      </c>
      <c r="AB1140" s="539">
        <v>44263</v>
      </c>
    </row>
    <row r="1141" spans="25:28" x14ac:dyDescent="0.25">
      <c r="Y1141" s="5" t="s">
        <v>2322</v>
      </c>
      <c r="Z1141" s="5" t="s">
        <v>1505</v>
      </c>
      <c r="AA1141" s="5">
        <v>25.5</v>
      </c>
      <c r="AB1141" s="539">
        <v>44259</v>
      </c>
    </row>
    <row r="1142" spans="25:28" x14ac:dyDescent="0.25">
      <c r="Y1142" s="5" t="s">
        <v>2323</v>
      </c>
      <c r="Z1142" s="5" t="s">
        <v>1505</v>
      </c>
      <c r="AA1142" s="5">
        <v>38.6</v>
      </c>
      <c r="AB1142" s="539">
        <v>44188</v>
      </c>
    </row>
    <row r="1143" spans="25:28" x14ac:dyDescent="0.25">
      <c r="Y1143" s="5" t="s">
        <v>2324</v>
      </c>
      <c r="Z1143" s="5" t="s">
        <v>1505</v>
      </c>
      <c r="AA1143" s="5">
        <v>27.5</v>
      </c>
      <c r="AB1143" s="539">
        <v>44161</v>
      </c>
    </row>
    <row r="1144" spans="25:28" x14ac:dyDescent="0.25">
      <c r="Y1144" s="5" t="s">
        <v>2325</v>
      </c>
      <c r="Z1144" s="5" t="s">
        <v>1505</v>
      </c>
      <c r="AA1144" s="5">
        <v>25.7</v>
      </c>
      <c r="AB1144" s="539">
        <v>44130</v>
      </c>
    </row>
    <row r="1145" spans="25:28" x14ac:dyDescent="0.25">
      <c r="Y1145" s="5" t="s">
        <v>2326</v>
      </c>
      <c r="Z1145" s="5" t="s">
        <v>1505</v>
      </c>
      <c r="AA1145" s="5">
        <v>33</v>
      </c>
      <c r="AB1145" s="539">
        <v>44121</v>
      </c>
    </row>
    <row r="1146" spans="25:28" x14ac:dyDescent="0.25">
      <c r="Y1146" s="5" t="s">
        <v>2327</v>
      </c>
      <c r="Z1146" s="5" t="s">
        <v>1505</v>
      </c>
      <c r="AA1146" s="5">
        <v>23</v>
      </c>
      <c r="AB1146" s="539">
        <v>44095</v>
      </c>
    </row>
    <row r="1147" spans="25:28" x14ac:dyDescent="0.25">
      <c r="Y1147" s="5" t="s">
        <v>2328</v>
      </c>
      <c r="Z1147" s="5" t="s">
        <v>1505</v>
      </c>
      <c r="AA1147" s="5">
        <v>26.6</v>
      </c>
      <c r="AB1147" s="539">
        <v>44063</v>
      </c>
    </row>
    <row r="1148" spans="25:28" x14ac:dyDescent="0.25">
      <c r="Y1148" s="5" t="s">
        <v>2329</v>
      </c>
      <c r="Z1148" s="5" t="s">
        <v>1505</v>
      </c>
      <c r="AA1148" s="5">
        <v>14.9</v>
      </c>
      <c r="AB1148" s="539">
        <v>44014</v>
      </c>
    </row>
    <row r="1149" spans="25:28" x14ac:dyDescent="0.25">
      <c r="Y1149" s="5" t="s">
        <v>2330</v>
      </c>
      <c r="Z1149" s="5" t="s">
        <v>1505</v>
      </c>
      <c r="AA1149" s="5">
        <v>32.799999999999997</v>
      </c>
      <c r="AB1149" s="539">
        <v>43973</v>
      </c>
    </row>
    <row r="1150" spans="25:28" x14ac:dyDescent="0.25">
      <c r="Y1150" s="5" t="s">
        <v>2331</v>
      </c>
      <c r="Z1150" s="5" t="s">
        <v>1505</v>
      </c>
      <c r="AA1150" s="5">
        <v>24.5</v>
      </c>
      <c r="AB1150" s="539">
        <v>43952</v>
      </c>
    </row>
    <row r="1151" spans="25:28" x14ac:dyDescent="0.25">
      <c r="Y1151" s="5" t="s">
        <v>2332</v>
      </c>
      <c r="Z1151" s="5" t="s">
        <v>1505</v>
      </c>
      <c r="AA1151" s="5">
        <v>5.3</v>
      </c>
      <c r="AB1151" s="539">
        <v>43921</v>
      </c>
    </row>
    <row r="1152" spans="25:28" x14ac:dyDescent="0.25">
      <c r="Y1152" s="5" t="s">
        <v>2333</v>
      </c>
      <c r="Z1152" s="5" t="s">
        <v>1505</v>
      </c>
      <c r="AA1152" s="5">
        <v>22.3</v>
      </c>
      <c r="AB1152" s="539">
        <v>43857</v>
      </c>
    </row>
    <row r="1153" spans="25:28" x14ac:dyDescent="0.25">
      <c r="Y1153" s="5" t="s">
        <v>2334</v>
      </c>
      <c r="Z1153" s="5" t="s">
        <v>1505</v>
      </c>
      <c r="AA1153" s="5">
        <v>29.7</v>
      </c>
      <c r="AB1153" s="539">
        <v>43765</v>
      </c>
    </row>
    <row r="1154" spans="25:28" x14ac:dyDescent="0.25">
      <c r="Y1154" s="5" t="s">
        <v>2335</v>
      </c>
      <c r="Z1154" s="5" t="s">
        <v>1505</v>
      </c>
      <c r="AA1154" s="5">
        <v>21.9</v>
      </c>
      <c r="AB1154" s="539">
        <v>43764</v>
      </c>
    </row>
    <row r="1155" spans="25:28" x14ac:dyDescent="0.25">
      <c r="Y1155" s="5" t="s">
        <v>2336</v>
      </c>
      <c r="Z1155" s="5" t="s">
        <v>1505</v>
      </c>
      <c r="AA1155" s="5">
        <v>30.3</v>
      </c>
      <c r="AB1155" s="539">
        <v>43750</v>
      </c>
    </row>
    <row r="1156" spans="25:28" x14ac:dyDescent="0.25">
      <c r="Y1156" s="5" t="s">
        <v>2337</v>
      </c>
      <c r="Z1156" s="5" t="s">
        <v>1505</v>
      </c>
      <c r="AA1156" s="5">
        <v>21.4</v>
      </c>
      <c r="AB1156" s="539">
        <v>43468</v>
      </c>
    </row>
    <row r="1157" spans="25:28" x14ac:dyDescent="0.25">
      <c r="Y1157" s="5" t="s">
        <v>2338</v>
      </c>
      <c r="Z1157" s="5" t="s">
        <v>1505</v>
      </c>
      <c r="AA1157" s="5">
        <v>30.7</v>
      </c>
      <c r="AB1157" s="539">
        <v>43458</v>
      </c>
    </row>
    <row r="1158" spans="25:28" x14ac:dyDescent="0.25">
      <c r="Y1158" s="5" t="s">
        <v>2339</v>
      </c>
      <c r="Z1158" s="5" t="s">
        <v>1505</v>
      </c>
      <c r="AA1158" s="5">
        <v>15.6</v>
      </c>
      <c r="AB1158" s="539">
        <v>43448</v>
      </c>
    </row>
    <row r="1159" spans="25:28" x14ac:dyDescent="0.25">
      <c r="Y1159" s="5" t="s">
        <v>2340</v>
      </c>
      <c r="Z1159" s="5" t="s">
        <v>1505</v>
      </c>
      <c r="AA1159" s="5">
        <v>16.8</v>
      </c>
      <c r="AB1159" s="539">
        <v>43346</v>
      </c>
    </row>
    <row r="1160" spans="25:28" x14ac:dyDescent="0.25">
      <c r="Y1160" s="5" t="s">
        <v>2341</v>
      </c>
      <c r="Z1160" s="5" t="s">
        <v>1505</v>
      </c>
      <c r="AA1160" s="5">
        <v>17.100000000000001</v>
      </c>
      <c r="AB1160" s="539">
        <v>43153</v>
      </c>
    </row>
    <row r="1161" spans="25:28" x14ac:dyDescent="0.25">
      <c r="Y1161" s="5" t="s">
        <v>2342</v>
      </c>
      <c r="Z1161" s="5" t="s">
        <v>1505</v>
      </c>
      <c r="AA1161" s="5">
        <v>32.299999999999997</v>
      </c>
      <c r="AB1161" s="539">
        <v>43090</v>
      </c>
    </row>
    <row r="1162" spans="25:28" x14ac:dyDescent="0.25">
      <c r="Y1162" s="5" t="s">
        <v>2343</v>
      </c>
      <c r="Z1162" s="5" t="s">
        <v>1505</v>
      </c>
      <c r="AA1162" s="5">
        <v>36.6</v>
      </c>
      <c r="AB1162" s="539">
        <v>43077</v>
      </c>
    </row>
    <row r="1163" spans="25:28" x14ac:dyDescent="0.25">
      <c r="Y1163" s="5" t="s">
        <v>2344</v>
      </c>
      <c r="Z1163" s="5" t="s">
        <v>1505</v>
      </c>
      <c r="AA1163" s="5">
        <v>20.399999999999999</v>
      </c>
      <c r="AB1163" s="539">
        <v>43067</v>
      </c>
    </row>
    <row r="1164" spans="25:28" x14ac:dyDescent="0.25">
      <c r="Y1164" s="5" t="s">
        <v>2345</v>
      </c>
      <c r="Z1164" s="5" t="s">
        <v>1505</v>
      </c>
      <c r="AA1164" s="5">
        <v>29.2</v>
      </c>
      <c r="AB1164" s="539">
        <v>43043</v>
      </c>
    </row>
    <row r="1165" spans="25:28" x14ac:dyDescent="0.25">
      <c r="Y1165" s="5" t="s">
        <v>2346</v>
      </c>
      <c r="Z1165" s="5" t="s">
        <v>1505</v>
      </c>
      <c r="AA1165" s="5">
        <v>30.8</v>
      </c>
      <c r="AB1165" s="539">
        <v>42986</v>
      </c>
    </row>
    <row r="1166" spans="25:28" x14ac:dyDescent="0.25">
      <c r="Y1166" s="5" t="s">
        <v>2347</v>
      </c>
      <c r="Z1166" s="5" t="s">
        <v>1505</v>
      </c>
      <c r="AA1166" s="5">
        <v>12.3</v>
      </c>
      <c r="AB1166" s="539">
        <v>42778</v>
      </c>
    </row>
    <row r="1167" spans="25:28" x14ac:dyDescent="0.25">
      <c r="Y1167" s="5" t="s">
        <v>2348</v>
      </c>
      <c r="Z1167" s="5" t="s">
        <v>1505</v>
      </c>
      <c r="AA1167" s="5">
        <v>21.6</v>
      </c>
      <c r="AB1167" s="539">
        <v>42672</v>
      </c>
    </row>
    <row r="1168" spans="25:28" x14ac:dyDescent="0.25">
      <c r="Y1168" s="5" t="s">
        <v>2349</v>
      </c>
      <c r="Z1168" s="5" t="s">
        <v>1505</v>
      </c>
      <c r="AA1168" s="5">
        <v>26.1</v>
      </c>
      <c r="AB1168" s="539">
        <v>42663</v>
      </c>
    </row>
    <row r="1169" spans="25:28" x14ac:dyDescent="0.25">
      <c r="Y1169" s="5" t="s">
        <v>2350</v>
      </c>
      <c r="Z1169" s="5" t="s">
        <v>1505</v>
      </c>
      <c r="AA1169" s="5">
        <v>22.9</v>
      </c>
      <c r="AB1169" s="539">
        <v>42634</v>
      </c>
    </row>
    <row r="1170" spans="25:28" x14ac:dyDescent="0.25">
      <c r="Y1170" s="5" t="s">
        <v>2351</v>
      </c>
      <c r="Z1170" s="5" t="s">
        <v>1505</v>
      </c>
      <c r="AA1170" s="5">
        <v>27.1</v>
      </c>
      <c r="AB1170" s="539">
        <v>42558</v>
      </c>
    </row>
    <row r="1171" spans="25:28" x14ac:dyDescent="0.25">
      <c r="Y1171" s="5" t="s">
        <v>2352</v>
      </c>
      <c r="Z1171" s="5" t="s">
        <v>1505</v>
      </c>
      <c r="AA1171" s="5">
        <v>26.5</v>
      </c>
      <c r="AB1171" s="539">
        <v>42472</v>
      </c>
    </row>
    <row r="1172" spans="25:28" x14ac:dyDescent="0.25">
      <c r="Y1172" s="5" t="s">
        <v>2353</v>
      </c>
      <c r="Z1172" s="5" t="s">
        <v>1505</v>
      </c>
      <c r="AA1172" s="5">
        <v>21.6</v>
      </c>
      <c r="AB1172" s="539">
        <v>42370</v>
      </c>
    </row>
    <row r="1173" spans="25:28" x14ac:dyDescent="0.25">
      <c r="Y1173" s="5" t="s">
        <v>2354</v>
      </c>
      <c r="Z1173" s="5" t="s">
        <v>1505</v>
      </c>
      <c r="AA1173" s="5">
        <v>34.4</v>
      </c>
      <c r="AB1173" s="539">
        <v>42361</v>
      </c>
    </row>
    <row r="1174" spans="25:28" x14ac:dyDescent="0.25">
      <c r="Y1174" s="5" t="s">
        <v>2355</v>
      </c>
      <c r="Z1174" s="5" t="s">
        <v>1505</v>
      </c>
      <c r="AA1174" s="5">
        <v>26.9</v>
      </c>
      <c r="AB1174" s="539">
        <v>42333</v>
      </c>
    </row>
    <row r="1175" spans="25:28" x14ac:dyDescent="0.25">
      <c r="Y1175" s="5" t="s">
        <v>2356</v>
      </c>
      <c r="Z1175" s="5" t="s">
        <v>1505</v>
      </c>
      <c r="AA1175" s="5">
        <v>34.4</v>
      </c>
      <c r="AB1175" s="539">
        <v>42225</v>
      </c>
    </row>
    <row r="1176" spans="25:28" x14ac:dyDescent="0.25">
      <c r="Y1176" s="5" t="s">
        <v>2357</v>
      </c>
      <c r="Z1176" s="5" t="s">
        <v>1505</v>
      </c>
      <c r="AA1176" s="5">
        <v>26.8</v>
      </c>
      <c r="AB1176" s="539">
        <v>42200</v>
      </c>
    </row>
    <row r="1177" spans="25:28" x14ac:dyDescent="0.25">
      <c r="Y1177" s="5" t="s">
        <v>2358</v>
      </c>
      <c r="Z1177" s="5" t="s">
        <v>1505</v>
      </c>
      <c r="AA1177" s="5">
        <v>15.5</v>
      </c>
      <c r="AB1177" s="539">
        <v>42188</v>
      </c>
    </row>
    <row r="1178" spans="25:28" x14ac:dyDescent="0.25">
      <c r="Y1178" s="5" t="s">
        <v>2359</v>
      </c>
      <c r="Z1178" s="5" t="s">
        <v>1505</v>
      </c>
      <c r="AA1178" s="5">
        <v>10.5</v>
      </c>
      <c r="AB1178" s="539">
        <v>42171</v>
      </c>
    </row>
    <row r="1179" spans="25:28" x14ac:dyDescent="0.25">
      <c r="Y1179" s="5" t="s">
        <v>2360</v>
      </c>
      <c r="Z1179" s="5" t="s">
        <v>1505</v>
      </c>
      <c r="AA1179" s="5">
        <v>3.4</v>
      </c>
      <c r="AB1179" s="539">
        <v>42129</v>
      </c>
    </row>
    <row r="1180" spans="25:28" x14ac:dyDescent="0.25">
      <c r="Y1180" s="5" t="s">
        <v>2361</v>
      </c>
      <c r="Z1180" s="5" t="s">
        <v>1505</v>
      </c>
      <c r="AA1180" s="5">
        <v>5.9</v>
      </c>
      <c r="AB1180" s="539">
        <v>42083</v>
      </c>
    </row>
    <row r="1181" spans="25:28" x14ac:dyDescent="0.25">
      <c r="Y1181" s="5" t="s">
        <v>2362</v>
      </c>
      <c r="Z1181" s="5" t="s">
        <v>1505</v>
      </c>
      <c r="AA1181" s="5">
        <v>29.4</v>
      </c>
      <c r="AB1181" s="539">
        <v>42031</v>
      </c>
    </row>
    <row r="1182" spans="25:28" x14ac:dyDescent="0.25">
      <c r="Y1182" s="5" t="s">
        <v>2363</v>
      </c>
      <c r="Z1182" s="5" t="s">
        <v>1505</v>
      </c>
      <c r="AA1182" s="5">
        <v>30.1</v>
      </c>
      <c r="AB1182" s="539">
        <v>42019</v>
      </c>
    </row>
    <row r="1183" spans="25:28" x14ac:dyDescent="0.25">
      <c r="Y1183" s="5" t="s">
        <v>2364</v>
      </c>
      <c r="Z1183" s="5" t="s">
        <v>1505</v>
      </c>
      <c r="AA1183" s="5">
        <v>10.7</v>
      </c>
      <c r="AB1183" s="539">
        <v>41941</v>
      </c>
    </row>
    <row r="1184" spans="25:28" x14ac:dyDescent="0.25">
      <c r="Y1184" s="5" t="s">
        <v>2365</v>
      </c>
      <c r="Z1184" s="5" t="s">
        <v>1505</v>
      </c>
      <c r="AA1184" s="5">
        <v>8.1</v>
      </c>
      <c r="AB1184" s="539">
        <v>41854</v>
      </c>
    </row>
    <row r="1185" spans="25:28" x14ac:dyDescent="0.25">
      <c r="Y1185" s="5" t="s">
        <v>2366</v>
      </c>
      <c r="Z1185" s="5" t="s">
        <v>1505</v>
      </c>
      <c r="AA1185" s="5">
        <v>17.3</v>
      </c>
      <c r="AB1185" s="539">
        <v>41763</v>
      </c>
    </row>
    <row r="1186" spans="25:28" x14ac:dyDescent="0.25">
      <c r="Y1186" s="5" t="s">
        <v>2367</v>
      </c>
      <c r="Z1186" s="5" t="s">
        <v>1505</v>
      </c>
      <c r="AA1186" s="5">
        <v>18.5</v>
      </c>
      <c r="AB1186" s="539">
        <v>41641</v>
      </c>
    </row>
    <row r="1187" spans="25:28" x14ac:dyDescent="0.25">
      <c r="Y1187" s="5" t="s">
        <v>2368</v>
      </c>
      <c r="Z1187" s="5" t="s">
        <v>1505</v>
      </c>
      <c r="AA1187" s="5">
        <v>24.7</v>
      </c>
      <c r="AB1187" s="539">
        <v>41635</v>
      </c>
    </row>
    <row r="1188" spans="25:28" x14ac:dyDescent="0.25">
      <c r="Y1188" s="5" t="s">
        <v>2369</v>
      </c>
      <c r="Z1188" s="5" t="s">
        <v>1505</v>
      </c>
      <c r="AA1188" s="5">
        <v>23.7</v>
      </c>
      <c r="AB1188" s="539">
        <v>41568</v>
      </c>
    </row>
    <row r="1189" spans="25:28" x14ac:dyDescent="0.25">
      <c r="Y1189" s="5" t="s">
        <v>2370</v>
      </c>
      <c r="Z1189" s="5" t="s">
        <v>1505</v>
      </c>
      <c r="AA1189" s="5">
        <v>29.5</v>
      </c>
      <c r="AB1189" s="539">
        <v>41536</v>
      </c>
    </row>
    <row r="1190" spans="25:28" x14ac:dyDescent="0.25">
      <c r="Y1190" s="5" t="s">
        <v>2371</v>
      </c>
      <c r="Z1190" s="5" t="s">
        <v>1505</v>
      </c>
      <c r="AA1190" s="5">
        <v>25.2</v>
      </c>
      <c r="AB1190" s="539">
        <v>41413</v>
      </c>
    </row>
    <row r="1191" spans="25:28" x14ac:dyDescent="0.25">
      <c r="Y1191" s="5" t="s">
        <v>2372</v>
      </c>
      <c r="Z1191" s="5" t="s">
        <v>1505</v>
      </c>
      <c r="AA1191" s="5">
        <v>32.5</v>
      </c>
      <c r="AB1191" s="539">
        <v>41397</v>
      </c>
    </row>
    <row r="1192" spans="25:28" x14ac:dyDescent="0.25">
      <c r="Y1192" s="5" t="s">
        <v>2373</v>
      </c>
      <c r="Z1192" s="5" t="s">
        <v>1505</v>
      </c>
      <c r="AA1192" s="5">
        <v>24.8</v>
      </c>
      <c r="AB1192" s="539">
        <v>41390</v>
      </c>
    </row>
    <row r="1193" spans="25:28" x14ac:dyDescent="0.25">
      <c r="Y1193" s="5" t="s">
        <v>2374</v>
      </c>
      <c r="Z1193" s="5" t="s">
        <v>1505</v>
      </c>
      <c r="AA1193" s="5">
        <v>23</v>
      </c>
      <c r="AB1193" s="539">
        <v>41358</v>
      </c>
    </row>
    <row r="1194" spans="25:28" x14ac:dyDescent="0.25">
      <c r="Y1194" s="5" t="s">
        <v>2375</v>
      </c>
      <c r="Z1194" s="5" t="s">
        <v>1505</v>
      </c>
      <c r="AA1194" s="5">
        <v>34.6</v>
      </c>
      <c r="AB1194" s="539">
        <v>41354</v>
      </c>
    </row>
    <row r="1195" spans="25:28" x14ac:dyDescent="0.25">
      <c r="Y1195" s="5" t="s">
        <v>2376</v>
      </c>
      <c r="Z1195" s="5" t="s">
        <v>1505</v>
      </c>
      <c r="AA1195" s="5">
        <v>22.1</v>
      </c>
      <c r="AB1195" s="539">
        <v>41281</v>
      </c>
    </row>
    <row r="1196" spans="25:28" x14ac:dyDescent="0.25">
      <c r="Y1196" s="5" t="s">
        <v>2377</v>
      </c>
      <c r="Z1196" s="5" t="s">
        <v>1505</v>
      </c>
      <c r="AA1196" s="5">
        <v>19.2</v>
      </c>
      <c r="AB1196" s="539">
        <v>41250</v>
      </c>
    </row>
    <row r="1197" spans="25:28" x14ac:dyDescent="0.25">
      <c r="Y1197" s="5" t="s">
        <v>2378</v>
      </c>
      <c r="Z1197" s="5" t="s">
        <v>1505</v>
      </c>
      <c r="AA1197" s="5">
        <v>34.799999999999997</v>
      </c>
      <c r="AB1197" s="539">
        <v>41141</v>
      </c>
    </row>
    <row r="1198" spans="25:28" x14ac:dyDescent="0.25">
      <c r="Y1198" s="5" t="s">
        <v>2379</v>
      </c>
      <c r="Z1198" s="5" t="s">
        <v>1505</v>
      </c>
      <c r="AA1198" s="5">
        <v>16.600000000000001</v>
      </c>
      <c r="AB1198" s="539">
        <v>41069</v>
      </c>
    </row>
    <row r="1199" spans="25:28" x14ac:dyDescent="0.25">
      <c r="Y1199" s="5" t="s">
        <v>2380</v>
      </c>
      <c r="Z1199" s="5" t="s">
        <v>1505</v>
      </c>
      <c r="AA1199" s="5">
        <v>23.1</v>
      </c>
      <c r="AB1199" s="539">
        <v>41033</v>
      </c>
    </row>
    <row r="1200" spans="25:28" x14ac:dyDescent="0.25">
      <c r="Y1200" s="5" t="s">
        <v>2381</v>
      </c>
      <c r="Z1200" s="5" t="s">
        <v>1505</v>
      </c>
      <c r="AA1200" s="5">
        <v>34.1</v>
      </c>
      <c r="AB1200" s="539">
        <v>40914</v>
      </c>
    </row>
    <row r="1201" spans="25:28" x14ac:dyDescent="0.25">
      <c r="Y1201" s="5" t="s">
        <v>2382</v>
      </c>
      <c r="Z1201" s="5" t="s">
        <v>1505</v>
      </c>
      <c r="AA1201" s="5">
        <v>39.6</v>
      </c>
      <c r="AB1201" s="539">
        <v>40840</v>
      </c>
    </row>
    <row r="1202" spans="25:28" x14ac:dyDescent="0.25">
      <c r="Y1202" s="5" t="s">
        <v>2383</v>
      </c>
      <c r="Z1202" s="5" t="s">
        <v>1505</v>
      </c>
      <c r="AA1202" s="5">
        <v>40</v>
      </c>
      <c r="AB1202" s="539">
        <v>40812</v>
      </c>
    </row>
    <row r="1203" spans="25:28" x14ac:dyDescent="0.25">
      <c r="Y1203" s="5" t="s">
        <v>2384</v>
      </c>
      <c r="Z1203" s="5" t="s">
        <v>1505</v>
      </c>
      <c r="AA1203" s="5">
        <v>22.6</v>
      </c>
      <c r="AB1203" s="539">
        <v>40761</v>
      </c>
    </row>
    <row r="1204" spans="25:28" x14ac:dyDescent="0.25">
      <c r="Y1204" s="5" t="s">
        <v>2385</v>
      </c>
      <c r="Z1204" s="5" t="s">
        <v>1505</v>
      </c>
      <c r="AA1204" s="5">
        <v>31</v>
      </c>
      <c r="AB1204" s="539">
        <v>40717</v>
      </c>
    </row>
    <row r="1205" spans="25:28" x14ac:dyDescent="0.25">
      <c r="Y1205" s="5" t="s">
        <v>2386</v>
      </c>
      <c r="Z1205" s="5" t="s">
        <v>1505</v>
      </c>
      <c r="AA1205" s="5">
        <v>31.2</v>
      </c>
      <c r="AB1205" s="539">
        <v>40688</v>
      </c>
    </row>
    <row r="1206" spans="25:28" x14ac:dyDescent="0.25">
      <c r="Y1206" s="5" t="s">
        <v>2387</v>
      </c>
      <c r="Z1206" s="5" t="s">
        <v>1505</v>
      </c>
      <c r="AA1206" s="5">
        <v>18.600000000000001</v>
      </c>
      <c r="AB1206" s="539">
        <v>40625</v>
      </c>
    </row>
    <row r="1207" spans="25:28" x14ac:dyDescent="0.25">
      <c r="Y1207" s="5" t="s">
        <v>2388</v>
      </c>
      <c r="Z1207" s="5" t="s">
        <v>1505</v>
      </c>
      <c r="AA1207" s="5">
        <v>33.5</v>
      </c>
      <c r="AB1207" s="539">
        <v>40514</v>
      </c>
    </row>
    <row r="1208" spans="25:28" x14ac:dyDescent="0.25">
      <c r="Y1208" s="5" t="s">
        <v>2389</v>
      </c>
      <c r="Z1208" s="5" t="s">
        <v>1505</v>
      </c>
      <c r="AA1208" s="5">
        <v>15.8</v>
      </c>
      <c r="AB1208" s="539">
        <v>40500</v>
      </c>
    </row>
    <row r="1209" spans="25:28" x14ac:dyDescent="0.25">
      <c r="Y1209" s="5" t="s">
        <v>2390</v>
      </c>
      <c r="Z1209" s="5" t="s">
        <v>1505</v>
      </c>
      <c r="AA1209" s="5">
        <v>17.600000000000001</v>
      </c>
      <c r="AB1209" s="539">
        <v>40481</v>
      </c>
    </row>
    <row r="1210" spans="25:28" x14ac:dyDescent="0.25">
      <c r="Y1210" s="5" t="s">
        <v>2391</v>
      </c>
      <c r="Z1210" s="5" t="s">
        <v>1505</v>
      </c>
      <c r="AA1210" s="5">
        <v>16.8</v>
      </c>
      <c r="AB1210" s="539">
        <v>40445</v>
      </c>
    </row>
    <row r="1211" spans="25:28" x14ac:dyDescent="0.25">
      <c r="Y1211" s="5" t="s">
        <v>2392</v>
      </c>
      <c r="Z1211" s="5" t="s">
        <v>1505</v>
      </c>
      <c r="AA1211" s="5">
        <v>26.5</v>
      </c>
      <c r="AB1211" s="539">
        <v>40434</v>
      </c>
    </row>
    <row r="1212" spans="25:28" x14ac:dyDescent="0.25">
      <c r="Y1212" s="5" t="s">
        <v>2393</v>
      </c>
      <c r="Z1212" s="5" t="s">
        <v>1505</v>
      </c>
      <c r="AA1212" s="5">
        <v>27.1</v>
      </c>
      <c r="AB1212" s="539">
        <v>40417</v>
      </c>
    </row>
    <row r="1213" spans="25:28" x14ac:dyDescent="0.25">
      <c r="Y1213" s="5" t="s">
        <v>2394</v>
      </c>
      <c r="Z1213" s="5" t="s">
        <v>1505</v>
      </c>
      <c r="AA1213" s="5">
        <v>9.1</v>
      </c>
      <c r="AB1213" s="539">
        <v>40417</v>
      </c>
    </row>
    <row r="1214" spans="25:28" x14ac:dyDescent="0.25">
      <c r="Y1214" s="5" t="s">
        <v>2395</v>
      </c>
      <c r="Z1214" s="5" t="s">
        <v>1505</v>
      </c>
      <c r="AA1214" s="5">
        <v>28.1</v>
      </c>
      <c r="AB1214" s="539">
        <v>40302</v>
      </c>
    </row>
    <row r="1215" spans="25:28" x14ac:dyDescent="0.25">
      <c r="Y1215" s="5" t="s">
        <v>2396</v>
      </c>
      <c r="Z1215" s="5" t="s">
        <v>1505</v>
      </c>
      <c r="AA1215" s="5">
        <v>29</v>
      </c>
      <c r="AB1215" s="539">
        <v>40290</v>
      </c>
    </row>
    <row r="1216" spans="25:28" x14ac:dyDescent="0.25">
      <c r="Y1216" s="5" t="s">
        <v>2397</v>
      </c>
      <c r="Z1216" s="5" t="s">
        <v>1505</v>
      </c>
      <c r="AA1216" s="5">
        <v>20.7</v>
      </c>
      <c r="AB1216" s="539">
        <v>40219</v>
      </c>
    </row>
    <row r="1217" spans="25:28" x14ac:dyDescent="0.25">
      <c r="Y1217" s="5" t="s">
        <v>2398</v>
      </c>
      <c r="Z1217" s="5" t="s">
        <v>1505</v>
      </c>
      <c r="AA1217" s="5">
        <v>30.2</v>
      </c>
      <c r="AB1217" s="539">
        <v>40000</v>
      </c>
    </row>
    <row r="1218" spans="25:28" x14ac:dyDescent="0.25">
      <c r="Y1218" s="5" t="s">
        <v>2399</v>
      </c>
      <c r="Z1218" s="5" t="s">
        <v>1505</v>
      </c>
      <c r="AA1218" s="5">
        <v>33.1</v>
      </c>
      <c r="AB1218" s="539">
        <v>39860</v>
      </c>
    </row>
    <row r="1219" spans="25:28" x14ac:dyDescent="0.25">
      <c r="Y1219" s="5" t="s">
        <v>2400</v>
      </c>
      <c r="Z1219" s="5" t="s">
        <v>1505</v>
      </c>
      <c r="AA1219" s="5">
        <v>7.6</v>
      </c>
      <c r="AB1219" s="539">
        <v>39820</v>
      </c>
    </row>
    <row r="1220" spans="25:28" x14ac:dyDescent="0.25">
      <c r="Y1220" s="5" t="s">
        <v>2401</v>
      </c>
      <c r="Z1220" s="5" t="s">
        <v>1505</v>
      </c>
      <c r="AA1220" s="5">
        <v>26.4</v>
      </c>
      <c r="AB1220" s="539">
        <v>39583</v>
      </c>
    </row>
    <row r="1221" spans="25:28" x14ac:dyDescent="0.25">
      <c r="Y1221" s="5" t="s">
        <v>2402</v>
      </c>
      <c r="Z1221" s="5" t="s">
        <v>1505</v>
      </c>
      <c r="AA1221" s="5">
        <v>23.7</v>
      </c>
      <c r="AB1221" s="539">
        <v>39583</v>
      </c>
    </row>
    <row r="1222" spans="25:28" x14ac:dyDescent="0.25">
      <c r="Y1222" s="5" t="s">
        <v>2403</v>
      </c>
      <c r="Z1222" s="5" t="s">
        <v>1505</v>
      </c>
      <c r="AA1222" s="5">
        <v>39.1</v>
      </c>
      <c r="AB1222" s="539">
        <v>39467</v>
      </c>
    </row>
    <row r="1223" spans="25:28" x14ac:dyDescent="0.25">
      <c r="Y1223" s="5" t="s">
        <v>2404</v>
      </c>
      <c r="Z1223" s="5" t="s">
        <v>1505</v>
      </c>
      <c r="AA1223" s="5">
        <v>35.4</v>
      </c>
      <c r="AB1223" s="539">
        <v>39432</v>
      </c>
    </row>
    <row r="1224" spans="25:28" x14ac:dyDescent="0.25">
      <c r="Y1224" s="5" t="s">
        <v>2405</v>
      </c>
      <c r="Z1224" s="5" t="s">
        <v>1505</v>
      </c>
      <c r="AA1224" s="5">
        <v>9.1999999999999993</v>
      </c>
      <c r="AB1224" s="539">
        <v>39397</v>
      </c>
    </row>
    <row r="1225" spans="25:28" x14ac:dyDescent="0.25">
      <c r="Y1225" s="5" t="s">
        <v>2406</v>
      </c>
      <c r="Z1225" s="5" t="s">
        <v>1505</v>
      </c>
      <c r="AA1225" s="5">
        <v>14.6</v>
      </c>
      <c r="AB1225" s="539">
        <v>39207</v>
      </c>
    </row>
    <row r="1226" spans="25:28" x14ac:dyDescent="0.25">
      <c r="Y1226" s="5" t="s">
        <v>2407</v>
      </c>
      <c r="Z1226" s="5" t="s">
        <v>1505</v>
      </c>
      <c r="AA1226" s="5">
        <v>21.5</v>
      </c>
      <c r="AB1226" s="539">
        <v>38774</v>
      </c>
    </row>
    <row r="1227" spans="25:28" x14ac:dyDescent="0.25">
      <c r="Y1227" s="5" t="s">
        <v>2408</v>
      </c>
      <c r="Z1227" s="5" t="s">
        <v>1505</v>
      </c>
      <c r="AA1227" s="5">
        <v>15.8</v>
      </c>
      <c r="AB1227" s="539">
        <v>38705</v>
      </c>
    </row>
    <row r="1228" spans="25:28" x14ac:dyDescent="0.25">
      <c r="Y1228" s="5" t="s">
        <v>2409</v>
      </c>
      <c r="Z1228" s="5" t="s">
        <v>1505</v>
      </c>
      <c r="AA1228" s="5">
        <v>29.5</v>
      </c>
      <c r="AB1228" s="539">
        <v>38641</v>
      </c>
    </row>
    <row r="1229" spans="25:28" x14ac:dyDescent="0.25">
      <c r="Y1229" s="5" t="s">
        <v>2410</v>
      </c>
      <c r="Z1229" s="5" t="s">
        <v>1505</v>
      </c>
      <c r="AA1229" s="5">
        <v>23</v>
      </c>
      <c r="AB1229" s="539">
        <v>38618</v>
      </c>
    </row>
    <row r="1230" spans="25:28" x14ac:dyDescent="0.25">
      <c r="Y1230" s="5" t="s">
        <v>2411</v>
      </c>
      <c r="Z1230" s="5" t="s">
        <v>1505</v>
      </c>
      <c r="AA1230" s="5">
        <v>21.8</v>
      </c>
      <c r="AB1230" s="539">
        <v>38561</v>
      </c>
    </row>
    <row r="1231" spans="25:28" x14ac:dyDescent="0.25">
      <c r="Y1231" s="5" t="s">
        <v>2412</v>
      </c>
      <c r="Z1231" s="5" t="s">
        <v>1505</v>
      </c>
      <c r="AA1231" s="5">
        <v>25.6</v>
      </c>
      <c r="AB1231" s="539">
        <v>38493</v>
      </c>
    </row>
    <row r="1232" spans="25:28" x14ac:dyDescent="0.25">
      <c r="Y1232" s="5" t="s">
        <v>2413</v>
      </c>
      <c r="Z1232" s="5" t="s">
        <v>1505</v>
      </c>
      <c r="AA1232" s="5">
        <v>37.9</v>
      </c>
      <c r="AB1232" s="539">
        <v>38488</v>
      </c>
    </row>
    <row r="1233" spans="25:28" x14ac:dyDescent="0.25">
      <c r="Y1233" s="5" t="s">
        <v>2414</v>
      </c>
      <c r="Z1233" s="5" t="s">
        <v>1505</v>
      </c>
      <c r="AA1233" s="5">
        <v>35.5</v>
      </c>
      <c r="AB1233" s="539">
        <v>38431</v>
      </c>
    </row>
    <row r="1234" spans="25:28" x14ac:dyDescent="0.25">
      <c r="Y1234" s="5" t="s">
        <v>2415</v>
      </c>
      <c r="Z1234" s="5" t="s">
        <v>1505</v>
      </c>
      <c r="AA1234" s="5">
        <v>9.3000000000000007</v>
      </c>
      <c r="AB1234" s="539">
        <v>38333</v>
      </c>
    </row>
    <row r="1235" spans="25:28" x14ac:dyDescent="0.25">
      <c r="Y1235" s="5" t="s">
        <v>2416</v>
      </c>
      <c r="Z1235" s="5" t="s">
        <v>1505</v>
      </c>
      <c r="AA1235" s="5">
        <v>15.4</v>
      </c>
      <c r="AB1235" s="539">
        <v>38302</v>
      </c>
    </row>
    <row r="1236" spans="25:28" x14ac:dyDescent="0.25">
      <c r="Y1236" s="5" t="s">
        <v>2417</v>
      </c>
      <c r="Z1236" s="5" t="s">
        <v>1505</v>
      </c>
      <c r="AA1236" s="5">
        <v>23.3</v>
      </c>
      <c r="AB1236" s="539">
        <v>38288</v>
      </c>
    </row>
    <row r="1237" spans="25:28" x14ac:dyDescent="0.25">
      <c r="Y1237" s="5" t="s">
        <v>2418</v>
      </c>
      <c r="Z1237" s="5" t="s">
        <v>1505</v>
      </c>
      <c r="AA1237" s="5">
        <v>37.200000000000003</v>
      </c>
      <c r="AB1237" s="539">
        <v>38281</v>
      </c>
    </row>
    <row r="1238" spans="25:28" x14ac:dyDescent="0.25">
      <c r="Y1238" s="5" t="s">
        <v>2419</v>
      </c>
      <c r="Z1238" s="5" t="s">
        <v>1505</v>
      </c>
      <c r="AA1238" s="5">
        <v>5.9</v>
      </c>
      <c r="AB1238" s="539">
        <v>38236</v>
      </c>
    </row>
    <row r="1239" spans="25:28" x14ac:dyDescent="0.25">
      <c r="Y1239" s="5" t="s">
        <v>2420</v>
      </c>
      <c r="Z1239" s="5" t="s">
        <v>1505</v>
      </c>
      <c r="AA1239" s="5">
        <v>32.5</v>
      </c>
      <c r="AB1239" s="539">
        <v>38203</v>
      </c>
    </row>
    <row r="1240" spans="25:28" x14ac:dyDescent="0.25">
      <c r="Y1240" s="5" t="s">
        <v>2421</v>
      </c>
      <c r="Z1240" s="5" t="s">
        <v>1505</v>
      </c>
      <c r="AA1240" s="5">
        <v>34.5</v>
      </c>
      <c r="AB1240" s="539">
        <v>38140</v>
      </c>
    </row>
    <row r="1241" spans="25:28" x14ac:dyDescent="0.25">
      <c r="Y1241" s="5" t="s">
        <v>2422</v>
      </c>
      <c r="Z1241" s="5" t="s">
        <v>1505</v>
      </c>
      <c r="AA1241" s="5">
        <v>14.1</v>
      </c>
      <c r="AB1241" s="539">
        <v>38057</v>
      </c>
    </row>
    <row r="1242" spans="25:28" x14ac:dyDescent="0.25">
      <c r="Y1242" s="5" t="s">
        <v>2423</v>
      </c>
      <c r="Z1242" s="5" t="s">
        <v>1505</v>
      </c>
      <c r="AA1242" s="5">
        <v>11.9</v>
      </c>
      <c r="AB1242" s="539">
        <v>37945</v>
      </c>
    </row>
    <row r="1243" spans="25:28" x14ac:dyDescent="0.25">
      <c r="Y1243" s="5" t="s">
        <v>2424</v>
      </c>
      <c r="Z1243" s="5" t="s">
        <v>1505</v>
      </c>
      <c r="AA1243" s="5">
        <v>18.399999999999999</v>
      </c>
      <c r="AB1243" s="539">
        <v>37930</v>
      </c>
    </row>
    <row r="1244" spans="25:28" x14ac:dyDescent="0.25">
      <c r="Y1244" s="5" t="s">
        <v>2425</v>
      </c>
      <c r="Z1244" s="5" t="s">
        <v>1505</v>
      </c>
      <c r="AA1244" s="5">
        <v>38.4</v>
      </c>
      <c r="AB1244" s="539">
        <v>37917</v>
      </c>
    </row>
    <row r="1245" spans="25:28" x14ac:dyDescent="0.25">
      <c r="Y1245" s="5" t="s">
        <v>2426</v>
      </c>
      <c r="Z1245" s="5" t="s">
        <v>1505</v>
      </c>
      <c r="AA1245" s="5">
        <v>23.7</v>
      </c>
      <c r="AB1245" s="539">
        <v>37865</v>
      </c>
    </row>
    <row r="1246" spans="25:28" x14ac:dyDescent="0.25">
      <c r="Y1246" s="5" t="s">
        <v>2427</v>
      </c>
      <c r="Z1246" s="5" t="s">
        <v>1505</v>
      </c>
      <c r="AA1246" s="5">
        <v>35.9</v>
      </c>
      <c r="AB1246" s="539">
        <v>37860</v>
      </c>
    </row>
    <row r="1247" spans="25:28" x14ac:dyDescent="0.25">
      <c r="Y1247" s="5" t="s">
        <v>2428</v>
      </c>
      <c r="Z1247" s="5" t="s">
        <v>1505</v>
      </c>
      <c r="AA1247" s="5">
        <v>36.4</v>
      </c>
      <c r="AB1247" s="539">
        <v>37848</v>
      </c>
    </row>
    <row r="1248" spans="25:28" x14ac:dyDescent="0.25">
      <c r="Y1248" s="5" t="s">
        <v>2429</v>
      </c>
      <c r="Z1248" s="5" t="s">
        <v>1505</v>
      </c>
      <c r="AA1248" s="5">
        <v>21.5</v>
      </c>
      <c r="AB1248" s="539">
        <v>37845</v>
      </c>
    </row>
    <row r="1249" spans="25:28" x14ac:dyDescent="0.25">
      <c r="Y1249" s="5" t="s">
        <v>2430</v>
      </c>
      <c r="Z1249" s="5" t="s">
        <v>1505</v>
      </c>
      <c r="AA1249" s="5">
        <v>27.7</v>
      </c>
      <c r="AB1249" s="539">
        <v>37835</v>
      </c>
    </row>
    <row r="1250" spans="25:28" x14ac:dyDescent="0.25">
      <c r="Y1250" s="5" t="s">
        <v>2431</v>
      </c>
      <c r="Z1250" s="5" t="s">
        <v>1505</v>
      </c>
      <c r="AA1250" s="5">
        <v>24.7</v>
      </c>
      <c r="AB1250" s="539">
        <v>37721</v>
      </c>
    </row>
    <row r="1251" spans="25:28" x14ac:dyDescent="0.25">
      <c r="Y1251" s="5" t="s">
        <v>2432</v>
      </c>
      <c r="Z1251" s="5" t="s">
        <v>1505</v>
      </c>
      <c r="AA1251" s="5">
        <v>38.200000000000003</v>
      </c>
      <c r="AB1251" s="539">
        <v>37654</v>
      </c>
    </row>
    <row r="1252" spans="25:28" x14ac:dyDescent="0.25">
      <c r="Y1252" s="5" t="s">
        <v>2433</v>
      </c>
      <c r="Z1252" s="5" t="s">
        <v>1505</v>
      </c>
      <c r="AA1252" s="5">
        <v>20.7</v>
      </c>
      <c r="AB1252" s="539">
        <v>37636</v>
      </c>
    </row>
    <row r="1253" spans="25:28" x14ac:dyDescent="0.25">
      <c r="Y1253" s="5" t="s">
        <v>2434</v>
      </c>
      <c r="Z1253" s="5" t="s">
        <v>1505</v>
      </c>
      <c r="AA1253" s="5">
        <v>20.2</v>
      </c>
      <c r="AB1253" s="539">
        <v>37635</v>
      </c>
    </row>
    <row r="1254" spans="25:28" x14ac:dyDescent="0.25">
      <c r="Y1254" s="5" t="s">
        <v>2435</v>
      </c>
      <c r="Z1254" s="5" t="s">
        <v>1505</v>
      </c>
      <c r="AA1254" s="5">
        <v>24.2</v>
      </c>
      <c r="AB1254" s="539">
        <v>37557</v>
      </c>
    </row>
    <row r="1255" spans="25:28" x14ac:dyDescent="0.25">
      <c r="Y1255" s="5" t="s">
        <v>2436</v>
      </c>
      <c r="Z1255" s="5" t="s">
        <v>1505</v>
      </c>
      <c r="AA1255" s="5">
        <v>33.299999999999997</v>
      </c>
      <c r="AB1255" s="539">
        <v>37332</v>
      </c>
    </row>
    <row r="1256" spans="25:28" x14ac:dyDescent="0.25">
      <c r="Y1256" s="5" t="s">
        <v>2437</v>
      </c>
      <c r="Z1256" s="5" t="s">
        <v>1505</v>
      </c>
      <c r="AA1256" s="5">
        <v>19.7</v>
      </c>
      <c r="AB1256" s="539">
        <v>37279</v>
      </c>
    </row>
    <row r="1257" spans="25:28" x14ac:dyDescent="0.25">
      <c r="Y1257" s="5" t="s">
        <v>2438</v>
      </c>
      <c r="Z1257" s="5" t="s">
        <v>1505</v>
      </c>
      <c r="AA1257" s="5">
        <v>13.1</v>
      </c>
      <c r="AB1257" s="539">
        <v>37237</v>
      </c>
    </row>
    <row r="1258" spans="25:28" x14ac:dyDescent="0.25">
      <c r="Y1258" s="5" t="s">
        <v>2439</v>
      </c>
      <c r="Z1258" s="5" t="s">
        <v>1505</v>
      </c>
      <c r="AA1258" s="5">
        <v>30.5</v>
      </c>
      <c r="AB1258" s="539">
        <v>37188</v>
      </c>
    </row>
    <row r="1259" spans="25:28" x14ac:dyDescent="0.25">
      <c r="Y1259" s="5" t="s">
        <v>2440</v>
      </c>
      <c r="Z1259" s="5" t="s">
        <v>1505</v>
      </c>
      <c r="AA1259" s="5">
        <v>29.8</v>
      </c>
      <c r="AB1259" s="539">
        <v>37167</v>
      </c>
    </row>
    <row r="1260" spans="25:28" x14ac:dyDescent="0.25">
      <c r="Y1260" s="5" t="s">
        <v>2441</v>
      </c>
      <c r="Z1260" s="5" t="s">
        <v>1505</v>
      </c>
      <c r="AA1260" s="5">
        <v>24.5</v>
      </c>
      <c r="AB1260" s="539">
        <v>37155</v>
      </c>
    </row>
    <row r="1261" spans="25:28" x14ac:dyDescent="0.25">
      <c r="Y1261" s="5" t="s">
        <v>2442</v>
      </c>
      <c r="Z1261" s="5" t="s">
        <v>1505</v>
      </c>
      <c r="AA1261" s="5">
        <v>29.7</v>
      </c>
      <c r="AB1261" s="539">
        <v>37130</v>
      </c>
    </row>
    <row r="1262" spans="25:28" x14ac:dyDescent="0.25">
      <c r="Y1262" s="5" t="s">
        <v>2443</v>
      </c>
      <c r="Z1262" s="5" t="s">
        <v>1505</v>
      </c>
      <c r="AA1262" s="5">
        <v>25.1</v>
      </c>
      <c r="AB1262" s="539">
        <v>37105</v>
      </c>
    </row>
    <row r="1263" spans="25:28" x14ac:dyDescent="0.25">
      <c r="Y1263" s="5" t="s">
        <v>2444</v>
      </c>
      <c r="Z1263" s="5" t="s">
        <v>1505</v>
      </c>
      <c r="AA1263" s="5">
        <v>28.6</v>
      </c>
      <c r="AB1263" s="539">
        <v>37045</v>
      </c>
    </row>
    <row r="1264" spans="25:28" x14ac:dyDescent="0.25">
      <c r="Y1264" s="5" t="s">
        <v>2445</v>
      </c>
      <c r="Z1264" s="5" t="s">
        <v>1505</v>
      </c>
      <c r="AA1264" s="5">
        <v>27.4</v>
      </c>
      <c r="AB1264" s="539">
        <v>37022</v>
      </c>
    </row>
    <row r="1265" spans="25:28" x14ac:dyDescent="0.25">
      <c r="Y1265" s="5" t="s">
        <v>2446</v>
      </c>
      <c r="Z1265" s="5" t="s">
        <v>1505</v>
      </c>
      <c r="AA1265" s="5">
        <v>21.8</v>
      </c>
      <c r="AB1265" s="539">
        <v>36977</v>
      </c>
    </row>
    <row r="1266" spans="25:28" x14ac:dyDescent="0.25">
      <c r="Y1266" s="5" t="s">
        <v>2447</v>
      </c>
      <c r="Z1266" s="5" t="s">
        <v>1505</v>
      </c>
      <c r="AA1266" s="5">
        <v>29.4</v>
      </c>
      <c r="AB1266" s="539">
        <v>36938</v>
      </c>
    </row>
    <row r="1267" spans="25:28" x14ac:dyDescent="0.25">
      <c r="Y1267" s="5" t="s">
        <v>2448</v>
      </c>
      <c r="Z1267" s="5" t="s">
        <v>1505</v>
      </c>
      <c r="AA1267" s="5">
        <v>8.8000000000000007</v>
      </c>
      <c r="AB1267" s="539">
        <v>36866</v>
      </c>
    </row>
    <row r="1268" spans="25:28" x14ac:dyDescent="0.25">
      <c r="Y1268" s="5" t="s">
        <v>2449</v>
      </c>
      <c r="Z1268" s="5" t="s">
        <v>1505</v>
      </c>
      <c r="AA1268" s="5">
        <v>24.8</v>
      </c>
      <c r="AB1268" s="539">
        <v>36681</v>
      </c>
    </row>
    <row r="1269" spans="25:28" x14ac:dyDescent="0.25">
      <c r="Y1269" s="5" t="s">
        <v>2450</v>
      </c>
      <c r="Z1269" s="5" t="s">
        <v>1505</v>
      </c>
      <c r="AA1269" s="5">
        <v>37.200000000000003</v>
      </c>
      <c r="AB1269" s="539">
        <v>36656</v>
      </c>
    </row>
    <row r="1270" spans="25:28" x14ac:dyDescent="0.25">
      <c r="Y1270" s="5" t="s">
        <v>2451</v>
      </c>
      <c r="Z1270" s="5" t="s">
        <v>1505</v>
      </c>
      <c r="AA1270" s="5">
        <v>22.5</v>
      </c>
      <c r="AB1270" s="539">
        <v>36631</v>
      </c>
    </row>
    <row r="1271" spans="25:28" x14ac:dyDescent="0.25">
      <c r="Y1271" s="5" t="s">
        <v>2452</v>
      </c>
      <c r="Z1271" s="5" t="s">
        <v>1505</v>
      </c>
      <c r="AA1271" s="5">
        <v>30.4</v>
      </c>
      <c r="AB1271" s="539">
        <v>36538</v>
      </c>
    </row>
    <row r="1272" spans="25:28" x14ac:dyDescent="0.25">
      <c r="Y1272" s="5" t="s">
        <v>2453</v>
      </c>
      <c r="Z1272" s="5" t="s">
        <v>1505</v>
      </c>
      <c r="AA1272" s="5">
        <v>41.8</v>
      </c>
      <c r="AB1272" s="539">
        <v>36461</v>
      </c>
    </row>
    <row r="1273" spans="25:28" x14ac:dyDescent="0.25">
      <c r="Y1273" s="5" t="s">
        <v>2454</v>
      </c>
      <c r="Z1273" s="5" t="s">
        <v>1505</v>
      </c>
      <c r="AA1273" s="5">
        <v>29.3</v>
      </c>
      <c r="AB1273" s="539">
        <v>36461</v>
      </c>
    </row>
    <row r="1274" spans="25:28" x14ac:dyDescent="0.25">
      <c r="Y1274" s="5" t="s">
        <v>2455</v>
      </c>
      <c r="Z1274" s="5" t="s">
        <v>1505</v>
      </c>
      <c r="AA1274" s="5">
        <v>36.700000000000003</v>
      </c>
      <c r="AB1274" s="539">
        <v>36440</v>
      </c>
    </row>
    <row r="1275" spans="25:28" x14ac:dyDescent="0.25">
      <c r="Y1275" s="5" t="s">
        <v>2456</v>
      </c>
      <c r="Z1275" s="5" t="s">
        <v>1505</v>
      </c>
      <c r="AA1275" s="5">
        <v>33.200000000000003</v>
      </c>
      <c r="AB1275" s="539">
        <v>36404</v>
      </c>
    </row>
    <row r="1276" spans="25:28" x14ac:dyDescent="0.25">
      <c r="Y1276" s="5" t="s">
        <v>2457</v>
      </c>
      <c r="Z1276" s="5" t="s">
        <v>1505</v>
      </c>
      <c r="AA1276" s="5">
        <v>42.9</v>
      </c>
      <c r="AB1276" s="539">
        <v>36388</v>
      </c>
    </row>
    <row r="1277" spans="25:28" x14ac:dyDescent="0.25">
      <c r="Y1277" s="5" t="s">
        <v>2458</v>
      </c>
      <c r="Z1277" s="5" t="s">
        <v>1505</v>
      </c>
      <c r="AA1277" s="5">
        <v>37.700000000000003</v>
      </c>
      <c r="AB1277" s="539">
        <v>36368</v>
      </c>
    </row>
    <row r="1278" spans="25:28" x14ac:dyDescent="0.25">
      <c r="Y1278" s="5" t="s">
        <v>2459</v>
      </c>
      <c r="Z1278" s="5" t="s">
        <v>1505</v>
      </c>
      <c r="AA1278" s="5">
        <v>26.4</v>
      </c>
      <c r="AB1278" s="539">
        <v>36242</v>
      </c>
    </row>
    <row r="1279" spans="25:28" x14ac:dyDescent="0.25">
      <c r="Y1279" s="5" t="s">
        <v>2460</v>
      </c>
      <c r="Z1279" s="5" t="s">
        <v>1505</v>
      </c>
      <c r="AA1279" s="5">
        <v>30.8</v>
      </c>
      <c r="AB1279" s="539">
        <v>36233</v>
      </c>
    </row>
    <row r="1280" spans="25:28" x14ac:dyDescent="0.25">
      <c r="Y1280" s="5" t="s">
        <v>2461</v>
      </c>
      <c r="Z1280" s="5" t="s">
        <v>1505</v>
      </c>
      <c r="AA1280" s="5">
        <v>19.899999999999999</v>
      </c>
      <c r="AB1280" s="539">
        <v>36213</v>
      </c>
    </row>
    <row r="1281" spans="25:28" x14ac:dyDescent="0.25">
      <c r="Y1281" s="5" t="s">
        <v>2462</v>
      </c>
      <c r="Z1281" s="5" t="s">
        <v>1505</v>
      </c>
      <c r="AA1281" s="5">
        <v>31.9</v>
      </c>
      <c r="AB1281" s="539">
        <v>36205</v>
      </c>
    </row>
    <row r="1282" spans="25:28" x14ac:dyDescent="0.25">
      <c r="Y1282" s="5" t="s">
        <v>2463</v>
      </c>
      <c r="Z1282" s="5" t="s">
        <v>1505</v>
      </c>
      <c r="AA1282" s="5">
        <v>39.799999999999997</v>
      </c>
      <c r="AB1282" s="539">
        <v>36154</v>
      </c>
    </row>
    <row r="1283" spans="25:28" x14ac:dyDescent="0.25">
      <c r="Y1283" s="5" t="s">
        <v>2464</v>
      </c>
      <c r="Z1283" s="5" t="s">
        <v>1505</v>
      </c>
      <c r="AA1283" s="5">
        <v>27.1</v>
      </c>
      <c r="AB1283" s="539">
        <v>36065</v>
      </c>
    </row>
    <row r="1284" spans="25:28" x14ac:dyDescent="0.25">
      <c r="Y1284" s="5" t="s">
        <v>2465</v>
      </c>
      <c r="Z1284" s="5" t="s">
        <v>1505</v>
      </c>
      <c r="AA1284" s="5">
        <v>31</v>
      </c>
      <c r="AB1284" s="539">
        <v>35993</v>
      </c>
    </row>
    <row r="1285" spans="25:28" x14ac:dyDescent="0.25">
      <c r="Y1285" s="5" t="s">
        <v>2466</v>
      </c>
      <c r="Z1285" s="5" t="s">
        <v>1505</v>
      </c>
      <c r="AA1285" s="5">
        <v>24.7</v>
      </c>
      <c r="AB1285" s="539">
        <v>35888</v>
      </c>
    </row>
    <row r="1286" spans="25:28" x14ac:dyDescent="0.25">
      <c r="Y1286" s="5" t="s">
        <v>2467</v>
      </c>
      <c r="Z1286" s="5" t="s">
        <v>1505</v>
      </c>
      <c r="AA1286" s="5">
        <v>35.6</v>
      </c>
      <c r="AB1286" s="539">
        <v>35740</v>
      </c>
    </row>
    <row r="1287" spans="25:28" x14ac:dyDescent="0.25">
      <c r="Y1287" s="5" t="s">
        <v>2468</v>
      </c>
      <c r="Z1287" s="5" t="s">
        <v>1505</v>
      </c>
      <c r="AA1287" s="5">
        <v>18</v>
      </c>
      <c r="AB1287" s="539">
        <v>35688</v>
      </c>
    </row>
    <row r="1288" spans="25:28" x14ac:dyDescent="0.25">
      <c r="Y1288" s="5" t="s">
        <v>2469</v>
      </c>
      <c r="Z1288" s="5" t="s">
        <v>1505</v>
      </c>
      <c r="AA1288" s="5">
        <v>19.899999999999999</v>
      </c>
      <c r="AB1288" s="539">
        <v>35598</v>
      </c>
    </row>
    <row r="1289" spans="25:28" x14ac:dyDescent="0.25">
      <c r="Y1289" s="5" t="s">
        <v>2470</v>
      </c>
      <c r="Z1289" s="5" t="s">
        <v>1505</v>
      </c>
      <c r="AA1289" s="5">
        <v>7.8</v>
      </c>
      <c r="AB1289" s="539">
        <v>35481</v>
      </c>
    </row>
    <row r="1290" spans="25:28" x14ac:dyDescent="0.25">
      <c r="Y1290" s="5" t="s">
        <v>2471</v>
      </c>
      <c r="Z1290" s="5" t="s">
        <v>1505</v>
      </c>
      <c r="AA1290" s="5">
        <v>33</v>
      </c>
      <c r="AB1290" s="539">
        <v>35462</v>
      </c>
    </row>
    <row r="1291" spans="25:28" x14ac:dyDescent="0.25">
      <c r="Y1291" s="5" t="s">
        <v>2472</v>
      </c>
      <c r="Z1291" s="5" t="s">
        <v>1505</v>
      </c>
      <c r="AA1291" s="5">
        <v>46.6</v>
      </c>
      <c r="AB1291" s="539">
        <v>35446</v>
      </c>
    </row>
    <row r="1292" spans="25:28" x14ac:dyDescent="0.25">
      <c r="Y1292" s="5" t="s">
        <v>2473</v>
      </c>
      <c r="Z1292" s="5" t="s">
        <v>1505</v>
      </c>
      <c r="AA1292" s="5">
        <v>37.4</v>
      </c>
      <c r="AB1292" s="539">
        <v>35411</v>
      </c>
    </row>
    <row r="1293" spans="25:28" x14ac:dyDescent="0.25">
      <c r="Y1293" s="5" t="s">
        <v>2474</v>
      </c>
      <c r="Z1293" s="5" t="s">
        <v>1505</v>
      </c>
      <c r="AA1293" s="5">
        <v>28.1</v>
      </c>
      <c r="AB1293" s="539">
        <v>35318</v>
      </c>
    </row>
    <row r="1294" spans="25:28" x14ac:dyDescent="0.25">
      <c r="Y1294" s="5" t="s">
        <v>2475</v>
      </c>
      <c r="Z1294" s="5" t="s">
        <v>1505</v>
      </c>
      <c r="AA1294" s="5">
        <v>26.5</v>
      </c>
      <c r="AB1294" s="539">
        <v>35307</v>
      </c>
    </row>
    <row r="1295" spans="25:28" x14ac:dyDescent="0.25">
      <c r="Y1295" s="5" t="s">
        <v>2476</v>
      </c>
      <c r="Z1295" s="5" t="s">
        <v>1505</v>
      </c>
      <c r="AA1295" s="5">
        <v>28.5</v>
      </c>
      <c r="AB1295" s="539">
        <v>35303</v>
      </c>
    </row>
    <row r="1296" spans="25:28" x14ac:dyDescent="0.25">
      <c r="Y1296" s="5" t="s">
        <v>2477</v>
      </c>
      <c r="Z1296" s="5" t="s">
        <v>1505</v>
      </c>
      <c r="AA1296" s="5">
        <v>21.6</v>
      </c>
      <c r="AB1296" s="539">
        <v>35091</v>
      </c>
    </row>
    <row r="1297" spans="25:28" x14ac:dyDescent="0.25">
      <c r="Y1297" s="5" t="s">
        <v>2478</v>
      </c>
      <c r="Z1297" s="5" t="s">
        <v>1505</v>
      </c>
      <c r="AA1297" s="5">
        <v>27.3</v>
      </c>
      <c r="AB1297" s="539">
        <v>35030</v>
      </c>
    </row>
    <row r="1298" spans="25:28" x14ac:dyDescent="0.25">
      <c r="Y1298" s="5" t="s">
        <v>2479</v>
      </c>
      <c r="Z1298" s="5" t="s">
        <v>1505</v>
      </c>
      <c r="AA1298" s="5">
        <v>23.9</v>
      </c>
      <c r="AB1298" s="539">
        <v>35000</v>
      </c>
    </row>
    <row r="1299" spans="25:28" x14ac:dyDescent="0.25">
      <c r="Y1299" s="5" t="s">
        <v>2480</v>
      </c>
      <c r="Z1299" s="5" t="s">
        <v>1505</v>
      </c>
      <c r="AA1299" s="5">
        <v>31.9</v>
      </c>
      <c r="AB1299" s="539">
        <v>34986</v>
      </c>
    </row>
    <row r="1300" spans="25:28" x14ac:dyDescent="0.25">
      <c r="Y1300" s="5" t="s">
        <v>2481</v>
      </c>
      <c r="Z1300" s="5" t="s">
        <v>1505</v>
      </c>
      <c r="AA1300" s="5">
        <v>14.1</v>
      </c>
      <c r="AB1300" s="539">
        <v>34954</v>
      </c>
    </row>
    <row r="1301" spans="25:28" x14ac:dyDescent="0.25">
      <c r="Y1301" s="5" t="s">
        <v>2482</v>
      </c>
      <c r="Z1301" s="5" t="s">
        <v>1505</v>
      </c>
      <c r="AA1301" s="5">
        <v>30</v>
      </c>
      <c r="AB1301" s="539">
        <v>34821</v>
      </c>
    </row>
    <row r="1302" spans="25:28" x14ac:dyDescent="0.25">
      <c r="Y1302" s="5" t="s">
        <v>2483</v>
      </c>
      <c r="Z1302" s="5" t="s">
        <v>1505</v>
      </c>
      <c r="AA1302" s="5">
        <v>35.5</v>
      </c>
      <c r="AB1302" s="539">
        <v>34773</v>
      </c>
    </row>
    <row r="1303" spans="25:28" x14ac:dyDescent="0.25">
      <c r="Y1303" s="5" t="s">
        <v>2484</v>
      </c>
      <c r="Z1303" s="5" t="s">
        <v>1505</v>
      </c>
      <c r="AA1303" s="5">
        <v>20.5</v>
      </c>
      <c r="AB1303" s="539">
        <v>34705</v>
      </c>
    </row>
    <row r="1304" spans="25:28" x14ac:dyDescent="0.25">
      <c r="Y1304" s="5" t="s">
        <v>2485</v>
      </c>
      <c r="Z1304" s="5" t="s">
        <v>1505</v>
      </c>
      <c r="AA1304" s="5">
        <v>27.1</v>
      </c>
      <c r="AB1304" s="539">
        <v>34621</v>
      </c>
    </row>
    <row r="1305" spans="25:28" x14ac:dyDescent="0.25">
      <c r="Y1305" s="5" t="s">
        <v>2486</v>
      </c>
      <c r="Z1305" s="5" t="s">
        <v>1505</v>
      </c>
      <c r="AA1305" s="5">
        <v>37.1</v>
      </c>
      <c r="AB1305" s="539">
        <v>34551</v>
      </c>
    </row>
    <row r="1306" spans="25:28" x14ac:dyDescent="0.25">
      <c r="Y1306" s="5" t="s">
        <v>2487</v>
      </c>
      <c r="Z1306" s="5" t="s">
        <v>1505</v>
      </c>
      <c r="AA1306" s="5">
        <v>25.7</v>
      </c>
      <c r="AB1306" s="539">
        <v>34492</v>
      </c>
    </row>
    <row r="1307" spans="25:28" x14ac:dyDescent="0.25">
      <c r="Y1307" s="5" t="s">
        <v>2488</v>
      </c>
      <c r="Z1307" s="5" t="s">
        <v>1505</v>
      </c>
      <c r="AA1307" s="5">
        <v>33.200000000000003</v>
      </c>
      <c r="AB1307" s="539">
        <v>34489</v>
      </c>
    </row>
    <row r="1308" spans="25:28" x14ac:dyDescent="0.25">
      <c r="Y1308" s="5" t="s">
        <v>2489</v>
      </c>
      <c r="Z1308" s="5" t="s">
        <v>1505</v>
      </c>
      <c r="AA1308" s="5">
        <v>29.6</v>
      </c>
      <c r="AB1308" s="539">
        <v>34336</v>
      </c>
    </row>
    <row r="1309" spans="25:28" x14ac:dyDescent="0.25">
      <c r="Y1309" s="5" t="s">
        <v>2490</v>
      </c>
      <c r="Z1309" s="5" t="s">
        <v>1505</v>
      </c>
      <c r="AA1309" s="5">
        <v>44</v>
      </c>
      <c r="AB1309" s="539">
        <v>34308</v>
      </c>
    </row>
    <row r="1310" spans="25:28" x14ac:dyDescent="0.25">
      <c r="Y1310" s="5" t="s">
        <v>2491</v>
      </c>
      <c r="Z1310" s="5" t="s">
        <v>1505</v>
      </c>
      <c r="AA1310" s="5">
        <v>26.3</v>
      </c>
      <c r="AB1310" s="539">
        <v>34058</v>
      </c>
    </row>
    <row r="1311" spans="25:28" x14ac:dyDescent="0.25">
      <c r="Y1311" s="5" t="s">
        <v>2492</v>
      </c>
      <c r="Z1311" s="5" t="s">
        <v>1505</v>
      </c>
      <c r="AA1311" s="5">
        <v>14.5</v>
      </c>
      <c r="AB1311" s="539">
        <v>34003</v>
      </c>
    </row>
    <row r="1312" spans="25:28" x14ac:dyDescent="0.25">
      <c r="Y1312" s="5" t="s">
        <v>2493</v>
      </c>
      <c r="Z1312" s="5" t="s">
        <v>1505</v>
      </c>
      <c r="AA1312" s="5">
        <v>42</v>
      </c>
      <c r="AB1312" s="539">
        <v>33986</v>
      </c>
    </row>
    <row r="1313" spans="25:28" x14ac:dyDescent="0.25">
      <c r="Y1313" s="5" t="s">
        <v>2494</v>
      </c>
      <c r="Z1313" s="5" t="s">
        <v>1505</v>
      </c>
      <c r="AA1313" s="5">
        <v>22.3</v>
      </c>
      <c r="AB1313" s="539">
        <v>33948</v>
      </c>
    </row>
    <row r="1314" spans="25:28" x14ac:dyDescent="0.25">
      <c r="Y1314" s="5" t="s">
        <v>2495</v>
      </c>
      <c r="Z1314" s="5" t="s">
        <v>1505</v>
      </c>
      <c r="AA1314" s="5">
        <v>28.7</v>
      </c>
      <c r="AB1314" s="539">
        <v>33932</v>
      </c>
    </row>
    <row r="1315" spans="25:28" x14ac:dyDescent="0.25">
      <c r="Y1315" s="5" t="s">
        <v>2496</v>
      </c>
      <c r="Z1315" s="5" t="s">
        <v>1505</v>
      </c>
      <c r="AA1315" s="5">
        <v>42.2</v>
      </c>
      <c r="AB1315" s="539">
        <v>33929</v>
      </c>
    </row>
    <row r="1316" spans="25:28" x14ac:dyDescent="0.25">
      <c r="Y1316" s="5" t="s">
        <v>2497</v>
      </c>
      <c r="Z1316" s="5" t="s">
        <v>1505</v>
      </c>
      <c r="AA1316" s="5">
        <v>27.3</v>
      </c>
      <c r="AB1316" s="539">
        <v>33808</v>
      </c>
    </row>
    <row r="1317" spans="25:28" x14ac:dyDescent="0.25">
      <c r="Y1317" s="5" t="s">
        <v>2498</v>
      </c>
      <c r="Z1317" s="5" t="s">
        <v>1505</v>
      </c>
      <c r="AA1317" s="5">
        <v>30.4</v>
      </c>
      <c r="AB1317" s="539">
        <v>33770</v>
      </c>
    </row>
    <row r="1318" spans="25:28" x14ac:dyDescent="0.25">
      <c r="Y1318" s="5" t="s">
        <v>2499</v>
      </c>
      <c r="Z1318" s="5" t="s">
        <v>1505</v>
      </c>
      <c r="AA1318" s="5">
        <v>41.7</v>
      </c>
      <c r="AB1318" s="539">
        <v>33710</v>
      </c>
    </row>
    <row r="1319" spans="25:28" x14ac:dyDescent="0.25">
      <c r="Y1319" s="5" t="s">
        <v>2500</v>
      </c>
      <c r="Z1319" s="5" t="s">
        <v>1505</v>
      </c>
      <c r="AA1319" s="5">
        <v>30.5</v>
      </c>
      <c r="AB1319" s="539">
        <v>33679</v>
      </c>
    </row>
    <row r="1320" spans="25:28" x14ac:dyDescent="0.25">
      <c r="Y1320" s="5" t="s">
        <v>2501</v>
      </c>
      <c r="Z1320" s="5" t="s">
        <v>1505</v>
      </c>
      <c r="AA1320" s="5">
        <v>44.4</v>
      </c>
      <c r="AB1320" s="539">
        <v>33664</v>
      </c>
    </row>
    <row r="1321" spans="25:28" x14ac:dyDescent="0.25">
      <c r="Y1321" s="5" t="s">
        <v>2502</v>
      </c>
      <c r="Z1321" s="5" t="s">
        <v>1505</v>
      </c>
      <c r="AA1321" s="5">
        <v>29.1</v>
      </c>
      <c r="AB1321" s="539">
        <v>33569</v>
      </c>
    </row>
    <row r="1322" spans="25:28" x14ac:dyDescent="0.25">
      <c r="Y1322" s="5" t="s">
        <v>2503</v>
      </c>
      <c r="Z1322" s="5" t="s">
        <v>1505</v>
      </c>
      <c r="AA1322" s="5">
        <v>24.9</v>
      </c>
      <c r="AB1322" s="539">
        <v>33531</v>
      </c>
    </row>
    <row r="1323" spans="25:28" x14ac:dyDescent="0.25">
      <c r="Y1323" s="5" t="s">
        <v>2504</v>
      </c>
      <c r="Z1323" s="5" t="s">
        <v>1505</v>
      </c>
      <c r="AA1323" s="5">
        <v>29.8</v>
      </c>
      <c r="AB1323" s="539">
        <v>33508</v>
      </c>
    </row>
    <row r="1324" spans="25:28" x14ac:dyDescent="0.25">
      <c r="Y1324" s="5" t="s">
        <v>2505</v>
      </c>
      <c r="Z1324" s="5" t="s">
        <v>1505</v>
      </c>
      <c r="AA1324" s="5">
        <v>38.9</v>
      </c>
      <c r="AB1324" s="539">
        <v>33504</v>
      </c>
    </row>
    <row r="1325" spans="25:28" x14ac:dyDescent="0.25">
      <c r="Y1325" s="5" t="s">
        <v>2506</v>
      </c>
      <c r="Z1325" s="5" t="s">
        <v>1505</v>
      </c>
      <c r="AA1325" s="5">
        <v>29.4</v>
      </c>
      <c r="AB1325" s="539">
        <v>33388</v>
      </c>
    </row>
    <row r="1326" spans="25:28" x14ac:dyDescent="0.25">
      <c r="Y1326" s="5" t="s">
        <v>2507</v>
      </c>
      <c r="Z1326" s="5" t="s">
        <v>1505</v>
      </c>
      <c r="AA1326" s="5">
        <v>38.799999999999997</v>
      </c>
      <c r="AB1326" s="539">
        <v>33380</v>
      </c>
    </row>
    <row r="1327" spans="25:28" x14ac:dyDescent="0.25">
      <c r="Y1327" s="5" t="s">
        <v>2508</v>
      </c>
      <c r="Z1327" s="5" t="s">
        <v>1505</v>
      </c>
      <c r="AA1327" s="5">
        <v>29.9</v>
      </c>
      <c r="AB1327" s="539">
        <v>33295</v>
      </c>
    </row>
    <row r="1328" spans="25:28" x14ac:dyDescent="0.25">
      <c r="Y1328" s="5" t="s">
        <v>2509</v>
      </c>
      <c r="Z1328" s="5" t="s">
        <v>1505</v>
      </c>
      <c r="AA1328" s="5">
        <v>20.6</v>
      </c>
      <c r="AB1328" s="539">
        <v>33257</v>
      </c>
    </row>
    <row r="1329" spans="25:28" x14ac:dyDescent="0.25">
      <c r="Y1329" s="5" t="s">
        <v>2510</v>
      </c>
      <c r="Z1329" s="5" t="s">
        <v>1505</v>
      </c>
      <c r="AA1329" s="5">
        <v>42.6</v>
      </c>
      <c r="AB1329" s="539">
        <v>33226</v>
      </c>
    </row>
    <row r="1330" spans="25:28" x14ac:dyDescent="0.25">
      <c r="Y1330" s="5" t="s">
        <v>2511</v>
      </c>
      <c r="Z1330" s="5" t="s">
        <v>1505</v>
      </c>
      <c r="AA1330" s="5">
        <v>27.9</v>
      </c>
      <c r="AB1330" s="539">
        <v>33205</v>
      </c>
    </row>
    <row r="1331" spans="25:28" x14ac:dyDescent="0.25">
      <c r="Y1331" s="5" t="s">
        <v>2512</v>
      </c>
      <c r="Z1331" s="5" t="s">
        <v>1505</v>
      </c>
      <c r="AA1331" s="5">
        <v>31.9</v>
      </c>
      <c r="AB1331" s="539">
        <v>33199</v>
      </c>
    </row>
    <row r="1332" spans="25:28" x14ac:dyDescent="0.25">
      <c r="Y1332" s="5" t="s">
        <v>2513</v>
      </c>
      <c r="Z1332" s="5" t="s">
        <v>1505</v>
      </c>
      <c r="AA1332" s="5">
        <v>26.8</v>
      </c>
      <c r="AB1332" s="539">
        <v>33033</v>
      </c>
    </row>
    <row r="1333" spans="25:28" x14ac:dyDescent="0.25">
      <c r="Y1333" s="5" t="s">
        <v>2514</v>
      </c>
      <c r="Z1333" s="5" t="s">
        <v>1505</v>
      </c>
      <c r="AA1333" s="5">
        <v>22.1</v>
      </c>
      <c r="AB1333" s="539">
        <v>33024</v>
      </c>
    </row>
    <row r="1334" spans="25:28" x14ac:dyDescent="0.25">
      <c r="Y1334" s="5" t="s">
        <v>2515</v>
      </c>
      <c r="Z1334" s="5" t="s">
        <v>1505</v>
      </c>
      <c r="AA1334" s="5">
        <v>21</v>
      </c>
      <c r="AB1334" s="539">
        <v>32983</v>
      </c>
    </row>
    <row r="1335" spans="25:28" x14ac:dyDescent="0.25">
      <c r="Y1335" s="5" t="s">
        <v>2516</v>
      </c>
      <c r="Z1335" s="5" t="s">
        <v>1505</v>
      </c>
      <c r="AA1335" s="5">
        <v>43.2</v>
      </c>
      <c r="AB1335" s="539">
        <v>32950</v>
      </c>
    </row>
    <row r="1336" spans="25:28" x14ac:dyDescent="0.25">
      <c r="Y1336" s="5" t="s">
        <v>2517</v>
      </c>
      <c r="Z1336" s="5" t="s">
        <v>1505</v>
      </c>
      <c r="AA1336" s="5">
        <v>33.9</v>
      </c>
      <c r="AB1336" s="539">
        <v>32778</v>
      </c>
    </row>
    <row r="1337" spans="25:28" x14ac:dyDescent="0.25">
      <c r="Y1337" s="5" t="s">
        <v>2518</v>
      </c>
      <c r="Z1337" s="5" t="s">
        <v>1505</v>
      </c>
      <c r="AA1337" s="5">
        <v>39</v>
      </c>
      <c r="AB1337" s="539">
        <v>32656</v>
      </c>
    </row>
    <row r="1338" spans="25:28" x14ac:dyDescent="0.25">
      <c r="Y1338" s="5" t="s">
        <v>2519</v>
      </c>
      <c r="Z1338" s="5" t="s">
        <v>1505</v>
      </c>
      <c r="AA1338" s="5">
        <v>41.9</v>
      </c>
      <c r="AB1338" s="539">
        <v>32596</v>
      </c>
    </row>
    <row r="1339" spans="25:28" x14ac:dyDescent="0.25">
      <c r="Y1339" s="5" t="s">
        <v>2520</v>
      </c>
      <c r="Z1339" s="5" t="s">
        <v>1505</v>
      </c>
      <c r="AA1339" s="5">
        <v>36</v>
      </c>
      <c r="AB1339" s="539">
        <v>32500</v>
      </c>
    </row>
    <row r="1340" spans="25:28" x14ac:dyDescent="0.25">
      <c r="Y1340" s="5" t="s">
        <v>2521</v>
      </c>
      <c r="Z1340" s="5" t="s">
        <v>1505</v>
      </c>
      <c r="AA1340" s="5">
        <v>38.700000000000003</v>
      </c>
      <c r="AB1340" s="539">
        <v>32488</v>
      </c>
    </row>
    <row r="1341" spans="25:28" x14ac:dyDescent="0.25">
      <c r="Y1341" s="5" t="s">
        <v>2522</v>
      </c>
      <c r="Z1341" s="5" t="s">
        <v>1505</v>
      </c>
      <c r="AA1341" s="5">
        <v>25.5</v>
      </c>
      <c r="AB1341" s="539">
        <v>32487</v>
      </c>
    </row>
    <row r="1342" spans="25:28" x14ac:dyDescent="0.25">
      <c r="Y1342" s="5" t="s">
        <v>2523</v>
      </c>
      <c r="Z1342" s="5" t="s">
        <v>1505</v>
      </c>
      <c r="AA1342" s="5">
        <v>24.7</v>
      </c>
      <c r="AB1342" s="539">
        <v>32163</v>
      </c>
    </row>
    <row r="1343" spans="25:28" x14ac:dyDescent="0.25">
      <c r="Y1343" s="5" t="s">
        <v>2524</v>
      </c>
      <c r="Z1343" s="5" t="s">
        <v>1505</v>
      </c>
      <c r="AA1343" s="5">
        <v>46.5</v>
      </c>
      <c r="AB1343" s="539">
        <v>32081</v>
      </c>
    </row>
    <row r="1344" spans="25:28" x14ac:dyDescent="0.25">
      <c r="Y1344" s="5" t="s">
        <v>2525</v>
      </c>
      <c r="Z1344" s="5" t="s">
        <v>1505</v>
      </c>
      <c r="AA1344" s="5">
        <v>36.6</v>
      </c>
      <c r="AB1344" s="539">
        <v>31978</v>
      </c>
    </row>
    <row r="1345" spans="25:28" x14ac:dyDescent="0.25">
      <c r="Y1345" s="5" t="s">
        <v>2526</v>
      </c>
      <c r="Z1345" s="5" t="s">
        <v>1505</v>
      </c>
      <c r="AA1345" s="5">
        <v>28.5</v>
      </c>
      <c r="AB1345" s="539">
        <v>31935</v>
      </c>
    </row>
    <row r="1346" spans="25:28" x14ac:dyDescent="0.25">
      <c r="Y1346" s="5" t="s">
        <v>2527</v>
      </c>
      <c r="Z1346" s="5" t="s">
        <v>1505</v>
      </c>
      <c r="AA1346" s="5">
        <v>13.8</v>
      </c>
      <c r="AB1346" s="539">
        <v>31875</v>
      </c>
    </row>
    <row r="1347" spans="25:28" x14ac:dyDescent="0.25">
      <c r="Y1347" s="5" t="s">
        <v>2528</v>
      </c>
      <c r="Z1347" s="5" t="s">
        <v>1505</v>
      </c>
      <c r="AA1347" s="5">
        <v>28.9</v>
      </c>
      <c r="AB1347" s="539">
        <v>31798</v>
      </c>
    </row>
    <row r="1348" spans="25:28" x14ac:dyDescent="0.25">
      <c r="Y1348" s="5" t="s">
        <v>2529</v>
      </c>
      <c r="Z1348" s="5" t="s">
        <v>1505</v>
      </c>
      <c r="AA1348" s="5">
        <v>38.5</v>
      </c>
      <c r="AB1348" s="539">
        <v>31714</v>
      </c>
    </row>
    <row r="1349" spans="25:28" x14ac:dyDescent="0.25">
      <c r="Y1349" s="5" t="s">
        <v>2530</v>
      </c>
      <c r="Z1349" s="5" t="s">
        <v>1505</v>
      </c>
      <c r="AA1349" s="5">
        <v>30.5</v>
      </c>
      <c r="AB1349" s="539">
        <v>31700</v>
      </c>
    </row>
    <row r="1350" spans="25:28" x14ac:dyDescent="0.25">
      <c r="Y1350" s="5" t="s">
        <v>2531</v>
      </c>
      <c r="Z1350" s="5" t="s">
        <v>1505</v>
      </c>
      <c r="AA1350" s="5">
        <v>34.200000000000003</v>
      </c>
      <c r="AB1350" s="539">
        <v>31699</v>
      </c>
    </row>
    <row r="1351" spans="25:28" x14ac:dyDescent="0.25">
      <c r="Y1351" s="5" t="s">
        <v>2532</v>
      </c>
      <c r="Z1351" s="5" t="s">
        <v>1505</v>
      </c>
      <c r="AA1351" s="5">
        <v>43.9</v>
      </c>
      <c r="AB1351" s="539">
        <v>31684</v>
      </c>
    </row>
    <row r="1352" spans="25:28" x14ac:dyDescent="0.25">
      <c r="Y1352" s="5" t="s">
        <v>2533</v>
      </c>
      <c r="Z1352" s="5" t="s">
        <v>1505</v>
      </c>
      <c r="AA1352" s="5">
        <v>43.4</v>
      </c>
      <c r="AB1352" s="539">
        <v>31667</v>
      </c>
    </row>
    <row r="1353" spans="25:28" x14ac:dyDescent="0.25">
      <c r="Y1353" s="5" t="s">
        <v>2534</v>
      </c>
      <c r="Z1353" s="5" t="s">
        <v>1505</v>
      </c>
      <c r="AA1353" s="5">
        <v>35.700000000000003</v>
      </c>
      <c r="AB1353" s="539">
        <v>31654</v>
      </c>
    </row>
    <row r="1354" spans="25:28" x14ac:dyDescent="0.25">
      <c r="Y1354" s="5" t="s">
        <v>2535</v>
      </c>
      <c r="Z1354" s="5" t="s">
        <v>1505</v>
      </c>
      <c r="AA1354" s="5">
        <v>22.3</v>
      </c>
      <c r="AB1354" s="539">
        <v>31639</v>
      </c>
    </row>
    <row r="1355" spans="25:28" x14ac:dyDescent="0.25">
      <c r="Y1355" s="5" t="s">
        <v>2536</v>
      </c>
      <c r="Z1355" s="5" t="s">
        <v>1505</v>
      </c>
      <c r="AA1355" s="5">
        <v>25.1</v>
      </c>
      <c r="AB1355" s="539">
        <v>31560</v>
      </c>
    </row>
    <row r="1356" spans="25:28" x14ac:dyDescent="0.25">
      <c r="Y1356" s="5" t="s">
        <v>2537</v>
      </c>
      <c r="Z1356" s="5" t="s">
        <v>1505</v>
      </c>
      <c r="AA1356" s="5">
        <v>23.7</v>
      </c>
      <c r="AB1356" s="539">
        <v>31537</v>
      </c>
    </row>
    <row r="1357" spans="25:28" x14ac:dyDescent="0.25">
      <c r="Y1357" s="5" t="s">
        <v>2538</v>
      </c>
      <c r="Z1357" s="5" t="s">
        <v>1505</v>
      </c>
      <c r="AA1357" s="5">
        <v>29.5</v>
      </c>
      <c r="AB1357" s="539">
        <v>31525</v>
      </c>
    </row>
    <row r="1358" spans="25:28" x14ac:dyDescent="0.25">
      <c r="Y1358" s="5" t="s">
        <v>2539</v>
      </c>
      <c r="Z1358" s="5" t="s">
        <v>1505</v>
      </c>
      <c r="AA1358" s="5">
        <v>32.200000000000003</v>
      </c>
      <c r="AB1358" s="539">
        <v>31508</v>
      </c>
    </row>
    <row r="1359" spans="25:28" x14ac:dyDescent="0.25">
      <c r="Y1359" s="5" t="s">
        <v>2540</v>
      </c>
      <c r="Z1359" s="5" t="s">
        <v>1505</v>
      </c>
      <c r="AA1359" s="5">
        <v>42.5</v>
      </c>
      <c r="AB1359" s="539">
        <v>31493</v>
      </c>
    </row>
    <row r="1360" spans="25:28" x14ac:dyDescent="0.25">
      <c r="Y1360" s="5" t="s">
        <v>2541</v>
      </c>
      <c r="Z1360" s="5" t="s">
        <v>1505</v>
      </c>
      <c r="AA1360" s="5">
        <v>6.5</v>
      </c>
      <c r="AB1360" s="539">
        <v>31466</v>
      </c>
    </row>
    <row r="1361" spans="25:28" x14ac:dyDescent="0.25">
      <c r="Y1361" s="5" t="s">
        <v>2542</v>
      </c>
      <c r="Z1361" s="5" t="s">
        <v>1505</v>
      </c>
      <c r="AA1361" s="5">
        <v>41.4</v>
      </c>
      <c r="AB1361" s="539">
        <v>31458</v>
      </c>
    </row>
    <row r="1362" spans="25:28" x14ac:dyDescent="0.25">
      <c r="Y1362" s="5" t="s">
        <v>2543</v>
      </c>
      <c r="Z1362" s="5" t="s">
        <v>1505</v>
      </c>
      <c r="AA1362" s="5">
        <v>37.299999999999997</v>
      </c>
      <c r="AB1362" s="539">
        <v>31354</v>
      </c>
    </row>
    <row r="1363" spans="25:28" x14ac:dyDescent="0.25">
      <c r="Y1363" s="5" t="s">
        <v>2544</v>
      </c>
      <c r="Z1363" s="5" t="s">
        <v>1505</v>
      </c>
      <c r="AA1363" s="5">
        <v>19.100000000000001</v>
      </c>
      <c r="AB1363" s="539">
        <v>31237</v>
      </c>
    </row>
    <row r="1364" spans="25:28" x14ac:dyDescent="0.25">
      <c r="Y1364" s="5" t="s">
        <v>2545</v>
      </c>
      <c r="Z1364" s="5" t="s">
        <v>1505</v>
      </c>
      <c r="AA1364" s="5">
        <v>40.799999999999997</v>
      </c>
      <c r="AB1364" s="539">
        <v>31103</v>
      </c>
    </row>
    <row r="1365" spans="25:28" x14ac:dyDescent="0.25">
      <c r="Y1365" s="5" t="s">
        <v>2546</v>
      </c>
      <c r="Z1365" s="5" t="s">
        <v>1505</v>
      </c>
      <c r="AA1365" s="5">
        <v>47.6</v>
      </c>
      <c r="AB1365" s="539">
        <v>31089</v>
      </c>
    </row>
    <row r="1366" spans="25:28" x14ac:dyDescent="0.25">
      <c r="Y1366" s="5" t="s">
        <v>2547</v>
      </c>
      <c r="Z1366" s="5" t="s">
        <v>1505</v>
      </c>
      <c r="AA1366" s="5">
        <v>33.799999999999997</v>
      </c>
      <c r="AB1366" s="539">
        <v>31027</v>
      </c>
    </row>
    <row r="1367" spans="25:28" x14ac:dyDescent="0.25">
      <c r="Y1367" s="5" t="s">
        <v>2548</v>
      </c>
      <c r="Z1367" s="5" t="s">
        <v>1505</v>
      </c>
      <c r="AA1367" s="5">
        <v>36.6</v>
      </c>
      <c r="AB1367" s="539">
        <v>30916</v>
      </c>
    </row>
    <row r="1368" spans="25:28" x14ac:dyDescent="0.25">
      <c r="Y1368" s="5" t="s">
        <v>2549</v>
      </c>
      <c r="Z1368" s="5" t="s">
        <v>1505</v>
      </c>
      <c r="AA1368" s="5">
        <v>29.9</v>
      </c>
      <c r="AB1368" s="539">
        <v>30912</v>
      </c>
    </row>
    <row r="1369" spans="25:28" x14ac:dyDescent="0.25">
      <c r="Y1369" s="5" t="s">
        <v>2550</v>
      </c>
      <c r="Z1369" s="5" t="s">
        <v>1505</v>
      </c>
      <c r="AA1369" s="5">
        <v>29.2</v>
      </c>
      <c r="AB1369" s="539">
        <v>30725</v>
      </c>
    </row>
    <row r="1370" spans="25:28" x14ac:dyDescent="0.25">
      <c r="Y1370" s="5" t="s">
        <v>2551</v>
      </c>
      <c r="Z1370" s="5" t="s">
        <v>1505</v>
      </c>
      <c r="AA1370" s="5">
        <v>31.5</v>
      </c>
      <c r="AB1370" s="539">
        <v>30684</v>
      </c>
    </row>
    <row r="1371" spans="25:28" x14ac:dyDescent="0.25">
      <c r="Y1371" s="5" t="s">
        <v>2552</v>
      </c>
      <c r="Z1371" s="5" t="s">
        <v>1505</v>
      </c>
      <c r="AA1371" s="5">
        <v>26.6</v>
      </c>
      <c r="AB1371" s="539">
        <v>30593</v>
      </c>
    </row>
    <row r="1372" spans="25:28" x14ac:dyDescent="0.25">
      <c r="Y1372" s="5" t="s">
        <v>2553</v>
      </c>
      <c r="Z1372" s="5" t="s">
        <v>1505</v>
      </c>
      <c r="AA1372" s="5">
        <v>22</v>
      </c>
      <c r="AB1372" s="539">
        <v>30515</v>
      </c>
    </row>
    <row r="1373" spans="25:28" x14ac:dyDescent="0.25">
      <c r="Y1373" s="5" t="s">
        <v>2554</v>
      </c>
      <c r="Z1373" s="5" t="s">
        <v>1505</v>
      </c>
      <c r="AA1373" s="5">
        <v>34.700000000000003</v>
      </c>
      <c r="AB1373" s="539">
        <v>30436</v>
      </c>
    </row>
    <row r="1374" spans="25:28" x14ac:dyDescent="0.25">
      <c r="Y1374" s="5" t="s">
        <v>2555</v>
      </c>
      <c r="Z1374" s="5" t="s">
        <v>1505</v>
      </c>
      <c r="AA1374" s="5">
        <v>30.3</v>
      </c>
      <c r="AB1374" s="539">
        <v>30414</v>
      </c>
    </row>
    <row r="1375" spans="25:28" x14ac:dyDescent="0.25">
      <c r="Y1375" s="5" t="s">
        <v>2556</v>
      </c>
      <c r="Z1375" s="5" t="s">
        <v>1505</v>
      </c>
      <c r="AA1375" s="5">
        <v>30.6</v>
      </c>
      <c r="AB1375" s="539">
        <v>30371</v>
      </c>
    </row>
    <row r="1376" spans="25:28" x14ac:dyDescent="0.25">
      <c r="Y1376" s="5" t="s">
        <v>2557</v>
      </c>
      <c r="Z1376" s="5" t="s">
        <v>1505</v>
      </c>
      <c r="AA1376" s="5">
        <v>33.299999999999997</v>
      </c>
      <c r="AB1376" s="539">
        <v>30348</v>
      </c>
    </row>
    <row r="1377" spans="25:28" x14ac:dyDescent="0.25">
      <c r="Y1377" s="5" t="s">
        <v>2558</v>
      </c>
      <c r="Z1377" s="5" t="s">
        <v>1505</v>
      </c>
      <c r="AA1377" s="5">
        <v>33.6</v>
      </c>
      <c r="AB1377" s="539">
        <v>30000</v>
      </c>
    </row>
    <row r="1378" spans="25:28" x14ac:dyDescent="0.25">
      <c r="Y1378" s="5" t="s">
        <v>2559</v>
      </c>
      <c r="Z1378" s="5" t="s">
        <v>1505</v>
      </c>
      <c r="AA1378" s="5">
        <v>45.2</v>
      </c>
      <c r="AB1378" s="539">
        <v>29667</v>
      </c>
    </row>
    <row r="1379" spans="25:28" x14ac:dyDescent="0.25">
      <c r="Y1379" s="5" t="s">
        <v>2560</v>
      </c>
      <c r="Z1379" s="5" t="s">
        <v>1505</v>
      </c>
      <c r="AA1379" s="5">
        <v>29.8</v>
      </c>
      <c r="AB1379" s="539">
        <v>29643</v>
      </c>
    </row>
    <row r="1380" spans="25:28" x14ac:dyDescent="0.25">
      <c r="Y1380" s="5" t="s">
        <v>2561</v>
      </c>
      <c r="Z1380" s="5" t="s">
        <v>1505</v>
      </c>
      <c r="AA1380" s="5">
        <v>31.4</v>
      </c>
      <c r="AB1380" s="539">
        <v>29552</v>
      </c>
    </row>
    <row r="1381" spans="25:28" x14ac:dyDescent="0.25">
      <c r="Y1381" s="5" t="s">
        <v>2562</v>
      </c>
      <c r="Z1381" s="5" t="s">
        <v>1505</v>
      </c>
      <c r="AA1381" s="5">
        <v>37</v>
      </c>
      <c r="AB1381" s="539">
        <v>29531</v>
      </c>
    </row>
    <row r="1382" spans="25:28" x14ac:dyDescent="0.25">
      <c r="Y1382" s="5" t="s">
        <v>2563</v>
      </c>
      <c r="Z1382" s="5" t="s">
        <v>1505</v>
      </c>
      <c r="AA1382" s="5">
        <v>42.7</v>
      </c>
      <c r="AB1382" s="539">
        <v>29511</v>
      </c>
    </row>
    <row r="1383" spans="25:28" x14ac:dyDescent="0.25">
      <c r="Y1383" s="5" t="s">
        <v>2564</v>
      </c>
      <c r="Z1383" s="5" t="s">
        <v>1505</v>
      </c>
      <c r="AA1383" s="5">
        <v>44.2</v>
      </c>
      <c r="AB1383" s="539">
        <v>29496</v>
      </c>
    </row>
    <row r="1384" spans="25:28" x14ac:dyDescent="0.25">
      <c r="Y1384" s="5" t="s">
        <v>2565</v>
      </c>
      <c r="Z1384" s="5" t="s">
        <v>1505</v>
      </c>
      <c r="AA1384" s="5">
        <v>37.4</v>
      </c>
      <c r="AB1384" s="539">
        <v>29390</v>
      </c>
    </row>
    <row r="1385" spans="25:28" x14ac:dyDescent="0.25">
      <c r="Y1385" s="5" t="s">
        <v>2566</v>
      </c>
      <c r="Z1385" s="5" t="s">
        <v>1505</v>
      </c>
      <c r="AA1385" s="5">
        <v>53</v>
      </c>
      <c r="AB1385" s="539">
        <v>29269</v>
      </c>
    </row>
    <row r="1386" spans="25:28" x14ac:dyDescent="0.25">
      <c r="Y1386" s="5" t="s">
        <v>2567</v>
      </c>
      <c r="Z1386" s="5" t="s">
        <v>1505</v>
      </c>
      <c r="AA1386" s="5">
        <v>31.9</v>
      </c>
      <c r="AB1386" s="539">
        <v>29242</v>
      </c>
    </row>
    <row r="1387" spans="25:28" x14ac:dyDescent="0.25">
      <c r="Y1387" s="5" t="s">
        <v>2568</v>
      </c>
      <c r="Z1387" s="5" t="s">
        <v>1505</v>
      </c>
      <c r="AA1387" s="5">
        <v>29</v>
      </c>
      <c r="AB1387" s="539">
        <v>29237</v>
      </c>
    </row>
    <row r="1388" spans="25:28" x14ac:dyDescent="0.25">
      <c r="Y1388" s="5" t="s">
        <v>2569</v>
      </c>
      <c r="Z1388" s="5" t="s">
        <v>1505</v>
      </c>
      <c r="AA1388" s="5">
        <v>35.5</v>
      </c>
      <c r="AB1388" s="539">
        <v>28852</v>
      </c>
    </row>
    <row r="1389" spans="25:28" x14ac:dyDescent="0.25">
      <c r="Y1389" s="5" t="s">
        <v>2570</v>
      </c>
      <c r="Z1389" s="5" t="s">
        <v>1505</v>
      </c>
      <c r="AA1389" s="5">
        <v>47.3</v>
      </c>
      <c r="AB1389" s="539">
        <v>28510</v>
      </c>
    </row>
    <row r="1390" spans="25:28" x14ac:dyDescent="0.25">
      <c r="Y1390" s="5" t="s">
        <v>2571</v>
      </c>
      <c r="Z1390" s="5" t="s">
        <v>1505</v>
      </c>
      <c r="AA1390" s="5">
        <v>29.2</v>
      </c>
      <c r="AB1390" s="539">
        <v>28507</v>
      </c>
    </row>
    <row r="1391" spans="25:28" x14ac:dyDescent="0.25">
      <c r="Y1391" s="5" t="s">
        <v>2572</v>
      </c>
      <c r="Z1391" s="5" t="s">
        <v>1505</v>
      </c>
      <c r="AA1391" s="5">
        <v>42.7</v>
      </c>
      <c r="AB1391" s="539">
        <v>28365</v>
      </c>
    </row>
    <row r="1392" spans="25:28" x14ac:dyDescent="0.25">
      <c r="Y1392" s="5" t="s">
        <v>2573</v>
      </c>
      <c r="Z1392" s="5" t="s">
        <v>1505</v>
      </c>
      <c r="AA1392" s="5">
        <v>34.1</v>
      </c>
      <c r="AB1392" s="539">
        <v>28315</v>
      </c>
    </row>
    <row r="1393" spans="25:28" x14ac:dyDescent="0.25">
      <c r="Y1393" s="5" t="s">
        <v>2574</v>
      </c>
      <c r="Z1393" s="5" t="s">
        <v>1505</v>
      </c>
      <c r="AA1393" s="5">
        <v>35.799999999999997</v>
      </c>
      <c r="AB1393" s="539">
        <v>28309</v>
      </c>
    </row>
    <row r="1394" spans="25:28" x14ac:dyDescent="0.25">
      <c r="Y1394" s="5" t="s">
        <v>2575</v>
      </c>
      <c r="Z1394" s="5" t="s">
        <v>1505</v>
      </c>
      <c r="AA1394" s="5">
        <v>36.9</v>
      </c>
      <c r="AB1394" s="539">
        <v>28033</v>
      </c>
    </row>
    <row r="1395" spans="25:28" x14ac:dyDescent="0.25">
      <c r="Y1395" s="5" t="s">
        <v>2576</v>
      </c>
      <c r="Z1395" s="5" t="s">
        <v>1505</v>
      </c>
      <c r="AA1395" s="5">
        <v>31.9</v>
      </c>
      <c r="AB1395" s="539">
        <v>27995</v>
      </c>
    </row>
    <row r="1396" spans="25:28" x14ac:dyDescent="0.25">
      <c r="Y1396" s="5" t="s">
        <v>2577</v>
      </c>
      <c r="Z1396" s="5" t="s">
        <v>1505</v>
      </c>
      <c r="AA1396" s="5">
        <v>40.5</v>
      </c>
      <c r="AB1396" s="539">
        <v>27917</v>
      </c>
    </row>
    <row r="1397" spans="25:28" x14ac:dyDescent="0.25">
      <c r="Y1397" s="5" t="s">
        <v>2578</v>
      </c>
      <c r="Z1397" s="5" t="s">
        <v>1505</v>
      </c>
      <c r="AA1397" s="5">
        <v>46.7</v>
      </c>
      <c r="AB1397" s="539">
        <v>27880</v>
      </c>
    </row>
    <row r="1398" spans="25:28" x14ac:dyDescent="0.25">
      <c r="Y1398" s="5" t="s">
        <v>2579</v>
      </c>
      <c r="Z1398" s="5" t="s">
        <v>1505</v>
      </c>
      <c r="AA1398" s="5">
        <v>37.299999999999997</v>
      </c>
      <c r="AB1398" s="539">
        <v>27704</v>
      </c>
    </row>
    <row r="1399" spans="25:28" x14ac:dyDescent="0.25">
      <c r="Y1399" s="5" t="s">
        <v>2580</v>
      </c>
      <c r="Z1399" s="5" t="s">
        <v>1505</v>
      </c>
      <c r="AA1399" s="5">
        <v>51.9</v>
      </c>
      <c r="AB1399" s="539">
        <v>27456</v>
      </c>
    </row>
    <row r="1400" spans="25:28" x14ac:dyDescent="0.25">
      <c r="Y1400" s="5" t="s">
        <v>2581</v>
      </c>
      <c r="Z1400" s="5" t="s">
        <v>1505</v>
      </c>
      <c r="AA1400" s="5">
        <v>52.7</v>
      </c>
      <c r="AB1400" s="539">
        <v>27383</v>
      </c>
    </row>
    <row r="1401" spans="25:28" x14ac:dyDescent="0.25">
      <c r="Y1401" s="5" t="s">
        <v>2582</v>
      </c>
      <c r="Z1401" s="5" t="s">
        <v>1505</v>
      </c>
      <c r="AA1401" s="5">
        <v>41.1</v>
      </c>
      <c r="AB1401" s="539">
        <v>27230</v>
      </c>
    </row>
    <row r="1402" spans="25:28" x14ac:dyDescent="0.25">
      <c r="Y1402" s="5" t="s">
        <v>2583</v>
      </c>
      <c r="Z1402" s="5" t="s">
        <v>1505</v>
      </c>
      <c r="AA1402" s="5">
        <v>35.1</v>
      </c>
      <c r="AB1402" s="539">
        <v>27040</v>
      </c>
    </row>
    <row r="1403" spans="25:28" x14ac:dyDescent="0.25">
      <c r="Y1403" s="5" t="s">
        <v>2584</v>
      </c>
      <c r="Z1403" s="5" t="s">
        <v>1505</v>
      </c>
      <c r="AA1403" s="5">
        <v>60.2</v>
      </c>
      <c r="AB1403" s="539">
        <v>26735</v>
      </c>
    </row>
    <row r="1404" spans="25:28" x14ac:dyDescent="0.25">
      <c r="Y1404" s="5" t="s">
        <v>2585</v>
      </c>
      <c r="Z1404" s="5" t="s">
        <v>1505</v>
      </c>
      <c r="AA1404" s="5">
        <v>37.700000000000003</v>
      </c>
      <c r="AB1404" s="539">
        <v>26250</v>
      </c>
    </row>
    <row r="1405" spans="25:28" x14ac:dyDescent="0.25">
      <c r="Y1405" s="5" t="s">
        <v>2586</v>
      </c>
      <c r="Z1405" s="5" t="s">
        <v>1505</v>
      </c>
      <c r="AA1405" s="5">
        <v>32.200000000000003</v>
      </c>
      <c r="AB1405" s="539">
        <v>26199</v>
      </c>
    </row>
    <row r="1406" spans="25:28" x14ac:dyDescent="0.25">
      <c r="Y1406" s="5" t="s">
        <v>2587</v>
      </c>
      <c r="Z1406" s="5" t="s">
        <v>1505</v>
      </c>
      <c r="AA1406" s="5">
        <v>45.4</v>
      </c>
      <c r="AB1406" s="539">
        <v>26188</v>
      </c>
    </row>
    <row r="1407" spans="25:28" x14ac:dyDescent="0.25">
      <c r="Y1407" s="5" t="s">
        <v>2588</v>
      </c>
      <c r="Z1407" s="5" t="s">
        <v>1505</v>
      </c>
      <c r="AA1407" s="5">
        <v>42.1</v>
      </c>
      <c r="AB1407" s="539">
        <v>26188</v>
      </c>
    </row>
    <row r="1408" spans="25:28" x14ac:dyDescent="0.25">
      <c r="Y1408" s="5" t="s">
        <v>2589</v>
      </c>
      <c r="Z1408" s="5" t="s">
        <v>1505</v>
      </c>
      <c r="AA1408" s="5">
        <v>33.799999999999997</v>
      </c>
      <c r="AB1408" s="539">
        <v>25897</v>
      </c>
    </row>
    <row r="1409" spans="25:28" x14ac:dyDescent="0.25">
      <c r="Y1409" s="5" t="s">
        <v>2590</v>
      </c>
      <c r="Z1409" s="5" t="s">
        <v>1505</v>
      </c>
      <c r="AA1409" s="5">
        <v>47</v>
      </c>
      <c r="AB1409" s="539">
        <v>25839</v>
      </c>
    </row>
    <row r="1410" spans="25:28" x14ac:dyDescent="0.25">
      <c r="Y1410" s="5" t="s">
        <v>2591</v>
      </c>
      <c r="Z1410" s="5" t="s">
        <v>1505</v>
      </c>
      <c r="AA1410" s="5">
        <v>59.5</v>
      </c>
      <c r="AB1410" s="539">
        <v>25764</v>
      </c>
    </row>
    <row r="1411" spans="25:28" x14ac:dyDescent="0.25">
      <c r="Y1411" s="5" t="s">
        <v>2592</v>
      </c>
      <c r="Z1411" s="5" t="s">
        <v>1505</v>
      </c>
      <c r="AA1411" s="5">
        <v>54.6</v>
      </c>
      <c r="AB1411" s="539">
        <v>25637</v>
      </c>
    </row>
    <row r="1412" spans="25:28" x14ac:dyDescent="0.25">
      <c r="Y1412" s="5" t="s">
        <v>2593</v>
      </c>
      <c r="Z1412" s="5" t="s">
        <v>1505</v>
      </c>
      <c r="AA1412" s="5">
        <v>39.200000000000003</v>
      </c>
      <c r="AB1412" s="539">
        <v>25543</v>
      </c>
    </row>
    <row r="1413" spans="25:28" x14ac:dyDescent="0.25">
      <c r="Y1413" s="5" t="s">
        <v>2594</v>
      </c>
      <c r="Z1413" s="5" t="s">
        <v>1505</v>
      </c>
      <c r="AA1413" s="5">
        <v>49.6</v>
      </c>
      <c r="AB1413" s="539">
        <v>25478</v>
      </c>
    </row>
    <row r="1414" spans="25:28" x14ac:dyDescent="0.25">
      <c r="Y1414" s="5" t="s">
        <v>2595</v>
      </c>
      <c r="Z1414" s="5" t="s">
        <v>1505</v>
      </c>
      <c r="AA1414" s="5">
        <v>49.8</v>
      </c>
      <c r="AB1414" s="539">
        <v>24635</v>
      </c>
    </row>
    <row r="1415" spans="25:28" x14ac:dyDescent="0.25">
      <c r="Y1415" s="5" t="s">
        <v>2596</v>
      </c>
      <c r="Z1415" s="5" t="s">
        <v>1505</v>
      </c>
      <c r="AA1415" s="5">
        <v>35</v>
      </c>
      <c r="AB1415" s="539">
        <v>24588</v>
      </c>
    </row>
    <row r="1416" spans="25:28" x14ac:dyDescent="0.25">
      <c r="Y1416" s="5" t="s">
        <v>2597</v>
      </c>
      <c r="Z1416" s="5" t="s">
        <v>1505</v>
      </c>
      <c r="AA1416" s="5">
        <v>32.299999999999997</v>
      </c>
      <c r="AB1416" s="539">
        <v>24504</v>
      </c>
    </row>
    <row r="1417" spans="25:28" x14ac:dyDescent="0.25">
      <c r="Y1417" s="5" t="s">
        <v>2598</v>
      </c>
      <c r="Z1417" s="5" t="s">
        <v>1505</v>
      </c>
      <c r="AA1417" s="5">
        <v>42.1</v>
      </c>
      <c r="AB1417" s="539">
        <v>24500</v>
      </c>
    </row>
    <row r="1418" spans="25:28" x14ac:dyDescent="0.25">
      <c r="Y1418" s="5" t="s">
        <v>2599</v>
      </c>
      <c r="Z1418" s="5" t="s">
        <v>1505</v>
      </c>
      <c r="AA1418" s="5">
        <v>51.1</v>
      </c>
      <c r="AB1418" s="539">
        <v>24340</v>
      </c>
    </row>
    <row r="1419" spans="25:28" x14ac:dyDescent="0.25">
      <c r="Y1419" s="5" t="s">
        <v>2600</v>
      </c>
      <c r="Z1419" s="5" t="s">
        <v>1505</v>
      </c>
      <c r="AA1419" s="5">
        <v>39.700000000000003</v>
      </c>
      <c r="AB1419" s="539">
        <v>23385</v>
      </c>
    </row>
    <row r="1420" spans="25:28" x14ac:dyDescent="0.25">
      <c r="Y1420" s="5" t="s">
        <v>2601</v>
      </c>
      <c r="Z1420" s="5" t="s">
        <v>1505</v>
      </c>
      <c r="AA1420" s="5">
        <v>54.2</v>
      </c>
      <c r="AB1420" s="539">
        <v>23272</v>
      </c>
    </row>
    <row r="1421" spans="25:28" x14ac:dyDescent="0.25">
      <c r="Y1421" s="5" t="s">
        <v>2602</v>
      </c>
      <c r="Z1421" s="5" t="s">
        <v>1505</v>
      </c>
      <c r="AA1421" s="5">
        <v>47.2</v>
      </c>
      <c r="AB1421" s="539">
        <v>23264</v>
      </c>
    </row>
    <row r="1422" spans="25:28" x14ac:dyDescent="0.25">
      <c r="Y1422" s="5" t="s">
        <v>2603</v>
      </c>
      <c r="Z1422" s="5" t="s">
        <v>1505</v>
      </c>
      <c r="AA1422" s="5">
        <v>42.3</v>
      </c>
      <c r="AB1422" s="539">
        <v>22688</v>
      </c>
    </row>
    <row r="1423" spans="25:28" x14ac:dyDescent="0.25">
      <c r="Y1423" s="5" t="s">
        <v>2604</v>
      </c>
      <c r="Z1423" s="5" t="s">
        <v>1505</v>
      </c>
      <c r="AA1423" s="5">
        <v>51</v>
      </c>
      <c r="AB1423" s="539">
        <v>22425</v>
      </c>
    </row>
    <row r="1424" spans="25:28" x14ac:dyDescent="0.25">
      <c r="Y1424" s="5" t="s">
        <v>2605</v>
      </c>
      <c r="Z1424" s="5" t="s">
        <v>1505</v>
      </c>
      <c r="AA1424" s="5">
        <v>41.4</v>
      </c>
      <c r="AB1424" s="539">
        <v>22292</v>
      </c>
    </row>
    <row r="1425" spans="25:28" x14ac:dyDescent="0.25">
      <c r="Y1425" s="5" t="s">
        <v>2606</v>
      </c>
      <c r="Z1425" s="5" t="s">
        <v>1505</v>
      </c>
      <c r="AA1425" s="5">
        <v>41.6</v>
      </c>
      <c r="AB1425" s="539">
        <v>21512</v>
      </c>
    </row>
    <row r="1426" spans="25:28" x14ac:dyDescent="0.25">
      <c r="Y1426" s="5" t="s">
        <v>2607</v>
      </c>
      <c r="Z1426" s="5" t="s">
        <v>1505</v>
      </c>
      <c r="AA1426" s="5">
        <v>35</v>
      </c>
      <c r="AB1426" s="539">
        <v>21303</v>
      </c>
    </row>
    <row r="1427" spans="25:28" x14ac:dyDescent="0.25">
      <c r="Y1427" s="5" t="s">
        <v>2608</v>
      </c>
      <c r="Z1427" s="5" t="s">
        <v>1505</v>
      </c>
      <c r="AA1427" s="5">
        <v>29.7</v>
      </c>
      <c r="AB1427" s="539">
        <v>19959</v>
      </c>
    </row>
    <row r="1428" spans="25:28" x14ac:dyDescent="0.25">
      <c r="Y1428" s="5" t="s">
        <v>2609</v>
      </c>
      <c r="Z1428" s="5" t="s">
        <v>1505</v>
      </c>
      <c r="AA1428" s="5">
        <v>57.4</v>
      </c>
      <c r="AB1428" s="539">
        <v>19167</v>
      </c>
    </row>
    <row r="1429" spans="25:28" x14ac:dyDescent="0.25">
      <c r="Y1429" s="5" t="s">
        <v>2610</v>
      </c>
      <c r="Z1429" s="5" t="s">
        <v>1505</v>
      </c>
      <c r="AA1429" s="5">
        <v>54.7</v>
      </c>
      <c r="AB1429" s="539">
        <v>19107</v>
      </c>
    </row>
    <row r="1430" spans="25:28" x14ac:dyDescent="0.25">
      <c r="Y1430" s="5" t="s">
        <v>2611</v>
      </c>
      <c r="Z1430" s="5" t="s">
        <v>1505</v>
      </c>
      <c r="AA1430" s="5">
        <v>48.5</v>
      </c>
      <c r="AB1430" s="539">
        <v>19018</v>
      </c>
    </row>
    <row r="1431" spans="25:28" x14ac:dyDescent="0.25">
      <c r="Y1431" s="5" t="s">
        <v>2612</v>
      </c>
      <c r="Z1431" s="5" t="s">
        <v>1505</v>
      </c>
      <c r="AA1431" s="5">
        <v>57.1</v>
      </c>
      <c r="AB1431" s="539">
        <v>18971</v>
      </c>
    </row>
    <row r="1432" spans="25:28" x14ac:dyDescent="0.25">
      <c r="Y1432" s="5" t="s">
        <v>2613</v>
      </c>
      <c r="Z1432" s="5" t="s">
        <v>1505</v>
      </c>
      <c r="AA1432" s="5">
        <v>53.1</v>
      </c>
      <c r="AB1432" s="539">
        <v>18967</v>
      </c>
    </row>
    <row r="1433" spans="25:28" x14ac:dyDescent="0.25">
      <c r="Y1433" s="5" t="s">
        <v>2614</v>
      </c>
      <c r="Z1433" s="5" t="s">
        <v>1505</v>
      </c>
      <c r="AA1433" s="5">
        <v>46.3</v>
      </c>
      <c r="AB1433" s="539">
        <v>18885</v>
      </c>
    </row>
    <row r="1434" spans="25:28" x14ac:dyDescent="0.25">
      <c r="Y1434" s="5" t="s">
        <v>2615</v>
      </c>
      <c r="Z1434" s="5" t="s">
        <v>1505</v>
      </c>
      <c r="AA1434" s="5">
        <v>38.6</v>
      </c>
      <c r="AB1434" s="539">
        <v>15601</v>
      </c>
    </row>
    <row r="1435" spans="25:28" x14ac:dyDescent="0.25">
      <c r="Y1435" s="5" t="s">
        <v>2616</v>
      </c>
      <c r="Z1435" s="5" t="s">
        <v>1505</v>
      </c>
      <c r="AA1435" s="5">
        <v>78</v>
      </c>
      <c r="AB1435" s="539">
        <v>15223</v>
      </c>
    </row>
    <row r="1436" spans="25:28" x14ac:dyDescent="0.25">
      <c r="Y1436" s="5" t="s">
        <v>2617</v>
      </c>
      <c r="Z1436" s="5" t="s">
        <v>1505</v>
      </c>
      <c r="AA1436" s="5">
        <v>42.3</v>
      </c>
      <c r="AB1436" s="539">
        <v>15202</v>
      </c>
    </row>
    <row r="1437" spans="25:28" x14ac:dyDescent="0.25">
      <c r="Y1437" s="5" t="s">
        <v>2618</v>
      </c>
      <c r="Z1437" s="5" t="s">
        <v>1505</v>
      </c>
      <c r="AA1437" s="5">
        <v>52.4</v>
      </c>
      <c r="AB1437" s="539">
        <v>14871</v>
      </c>
    </row>
    <row r="1438" spans="25:28" x14ac:dyDescent="0.25">
      <c r="Y1438" s="5" t="s">
        <v>2619</v>
      </c>
      <c r="Z1438" s="5" t="s">
        <v>1505</v>
      </c>
      <c r="AA1438" s="5">
        <v>61.1</v>
      </c>
      <c r="AB1438" s="539">
        <v>13750</v>
      </c>
    </row>
    <row r="1439" spans="25:28" x14ac:dyDescent="0.25">
      <c r="Y1439" s="5" t="s">
        <v>2620</v>
      </c>
      <c r="Z1439" s="5" t="s">
        <v>2621</v>
      </c>
      <c r="AA1439" s="5">
        <v>21</v>
      </c>
      <c r="AB1439" s="539">
        <v>73616</v>
      </c>
    </row>
    <row r="1440" spans="25:28" x14ac:dyDescent="0.25">
      <c r="Y1440" s="5" t="s">
        <v>2622</v>
      </c>
      <c r="Z1440" s="5" t="s">
        <v>2621</v>
      </c>
      <c r="AA1440" s="5">
        <v>7.8</v>
      </c>
      <c r="AB1440" s="539">
        <v>71198</v>
      </c>
    </row>
    <row r="1441" spans="25:28" x14ac:dyDescent="0.25">
      <c r="Y1441" s="5" t="s">
        <v>2623</v>
      </c>
      <c r="Z1441" s="5" t="s">
        <v>2621</v>
      </c>
      <c r="AA1441" s="5">
        <v>5.0999999999999996</v>
      </c>
      <c r="AB1441" s="539">
        <v>66645</v>
      </c>
    </row>
    <row r="1442" spans="25:28" x14ac:dyDescent="0.25">
      <c r="Y1442" s="5" t="s">
        <v>2624</v>
      </c>
      <c r="Z1442" s="5" t="s">
        <v>2621</v>
      </c>
      <c r="AA1442" s="5">
        <v>17.399999999999999</v>
      </c>
      <c r="AB1442" s="539">
        <v>65556</v>
      </c>
    </row>
    <row r="1443" spans="25:28" x14ac:dyDescent="0.25">
      <c r="Y1443" s="5" t="s">
        <v>2625</v>
      </c>
      <c r="Z1443" s="5" t="s">
        <v>2621</v>
      </c>
      <c r="AA1443" s="5">
        <v>5.6</v>
      </c>
      <c r="AB1443" s="539">
        <v>61705</v>
      </c>
    </row>
    <row r="1444" spans="25:28" x14ac:dyDescent="0.25">
      <c r="Y1444" s="5" t="s">
        <v>2626</v>
      </c>
      <c r="Z1444" s="5" t="s">
        <v>2621</v>
      </c>
      <c r="AA1444" s="5">
        <v>10.5</v>
      </c>
      <c r="AB1444" s="539">
        <v>60753</v>
      </c>
    </row>
    <row r="1445" spans="25:28" x14ac:dyDescent="0.25">
      <c r="Y1445" s="5" t="s">
        <v>2627</v>
      </c>
      <c r="Z1445" s="5" t="s">
        <v>2621</v>
      </c>
      <c r="AA1445" s="5">
        <v>10.5</v>
      </c>
      <c r="AB1445" s="539">
        <v>59652</v>
      </c>
    </row>
    <row r="1446" spans="25:28" x14ac:dyDescent="0.25">
      <c r="Y1446" s="5" t="s">
        <v>2628</v>
      </c>
      <c r="Z1446" s="5" t="s">
        <v>2621</v>
      </c>
      <c r="AA1446" s="5">
        <v>21.6</v>
      </c>
      <c r="AB1446" s="539">
        <v>58042</v>
      </c>
    </row>
    <row r="1447" spans="25:28" x14ac:dyDescent="0.25">
      <c r="Y1447" s="5" t="s">
        <v>2629</v>
      </c>
      <c r="Z1447" s="5" t="s">
        <v>2621</v>
      </c>
      <c r="AA1447" s="5">
        <v>15.2</v>
      </c>
      <c r="AB1447" s="539">
        <v>54863</v>
      </c>
    </row>
    <row r="1448" spans="25:28" x14ac:dyDescent="0.25">
      <c r="Y1448" s="5" t="s">
        <v>2630</v>
      </c>
      <c r="Z1448" s="5" t="s">
        <v>2621</v>
      </c>
      <c r="AA1448" s="5">
        <v>18</v>
      </c>
      <c r="AB1448" s="539">
        <v>50118</v>
      </c>
    </row>
    <row r="1449" spans="25:28" x14ac:dyDescent="0.25">
      <c r="Y1449" s="5" t="s">
        <v>2631</v>
      </c>
      <c r="Z1449" s="5" t="s">
        <v>2621</v>
      </c>
      <c r="AA1449" s="5">
        <v>19.7</v>
      </c>
      <c r="AB1449" s="539">
        <v>48500</v>
      </c>
    </row>
    <row r="1450" spans="25:28" x14ac:dyDescent="0.25">
      <c r="Y1450" s="5" t="s">
        <v>2632</v>
      </c>
      <c r="Z1450" s="5" t="s">
        <v>2621</v>
      </c>
      <c r="AA1450" s="5">
        <v>19.899999999999999</v>
      </c>
      <c r="AB1450" s="539">
        <v>47177</v>
      </c>
    </row>
    <row r="1451" spans="25:28" x14ac:dyDescent="0.25">
      <c r="Y1451" s="5" t="s">
        <v>2633</v>
      </c>
      <c r="Z1451" s="5" t="s">
        <v>2621</v>
      </c>
      <c r="AA1451" s="5">
        <v>4.8</v>
      </c>
      <c r="AB1451" s="539">
        <v>46328</v>
      </c>
    </row>
    <row r="1452" spans="25:28" x14ac:dyDescent="0.25">
      <c r="Y1452" s="5" t="s">
        <v>2634</v>
      </c>
      <c r="Z1452" s="5" t="s">
        <v>2621</v>
      </c>
      <c r="AA1452" s="5">
        <v>14.7</v>
      </c>
      <c r="AB1452" s="539">
        <v>45793</v>
      </c>
    </row>
    <row r="1453" spans="25:28" x14ac:dyDescent="0.25">
      <c r="Y1453" s="5" t="s">
        <v>2635</v>
      </c>
      <c r="Z1453" s="5" t="s">
        <v>2621</v>
      </c>
      <c r="AA1453" s="5">
        <v>10.5</v>
      </c>
      <c r="AB1453" s="539">
        <v>36818</v>
      </c>
    </row>
    <row r="1454" spans="25:28" x14ac:dyDescent="0.25">
      <c r="Y1454" s="5" t="s">
        <v>2636</v>
      </c>
      <c r="Z1454" s="5" t="s">
        <v>2621</v>
      </c>
      <c r="AA1454" s="5">
        <v>11.6</v>
      </c>
      <c r="AB1454" s="539">
        <v>36802</v>
      </c>
    </row>
    <row r="1455" spans="25:28" x14ac:dyDescent="0.25">
      <c r="Y1455" s="5" t="s">
        <v>2637</v>
      </c>
      <c r="Z1455" s="5" t="s">
        <v>2621</v>
      </c>
      <c r="AA1455" s="5">
        <v>33</v>
      </c>
      <c r="AB1455" s="539">
        <v>26927</v>
      </c>
    </row>
    <row r="1456" spans="25:28" x14ac:dyDescent="0.25">
      <c r="Y1456" s="5" t="s">
        <v>2638</v>
      </c>
      <c r="Z1456" s="5" t="s">
        <v>2639</v>
      </c>
      <c r="AA1456" s="5" t="s">
        <v>1086</v>
      </c>
      <c r="AB1456" s="539" t="s">
        <v>1086</v>
      </c>
    </row>
    <row r="1457" spans="25:28" x14ac:dyDescent="0.25">
      <c r="Y1457" s="5" t="s">
        <v>2640</v>
      </c>
      <c r="Z1457" s="5" t="s">
        <v>2639</v>
      </c>
      <c r="AA1457" s="5">
        <v>0</v>
      </c>
      <c r="AB1457" s="539">
        <v>250000</v>
      </c>
    </row>
    <row r="1458" spans="25:28" x14ac:dyDescent="0.25">
      <c r="Y1458" s="5" t="s">
        <v>2641</v>
      </c>
      <c r="Z1458" s="5" t="s">
        <v>2639</v>
      </c>
      <c r="AA1458" s="5">
        <v>2.4</v>
      </c>
      <c r="AB1458" s="539">
        <v>216534</v>
      </c>
    </row>
    <row r="1459" spans="25:28" x14ac:dyDescent="0.25">
      <c r="Y1459" s="5" t="s">
        <v>2642</v>
      </c>
      <c r="Z1459" s="5" t="s">
        <v>2639</v>
      </c>
      <c r="AA1459" s="5">
        <v>0.4</v>
      </c>
      <c r="AB1459" s="539">
        <v>196329</v>
      </c>
    </row>
    <row r="1460" spans="25:28" x14ac:dyDescent="0.25">
      <c r="Y1460" s="5" t="s">
        <v>2643</v>
      </c>
      <c r="Z1460" s="5" t="s">
        <v>2639</v>
      </c>
      <c r="AA1460" s="5">
        <v>9.1</v>
      </c>
      <c r="AB1460" s="539">
        <v>192417</v>
      </c>
    </row>
    <row r="1461" spans="25:28" x14ac:dyDescent="0.25">
      <c r="Y1461" s="5" t="s">
        <v>2644</v>
      </c>
      <c r="Z1461" s="5" t="s">
        <v>2639</v>
      </c>
      <c r="AA1461" s="5">
        <v>4.4000000000000004</v>
      </c>
      <c r="AB1461" s="539">
        <v>190625</v>
      </c>
    </row>
    <row r="1462" spans="25:28" x14ac:dyDescent="0.25">
      <c r="Y1462" s="5" t="s">
        <v>2645</v>
      </c>
      <c r="Z1462" s="5" t="s">
        <v>2639</v>
      </c>
      <c r="AA1462" s="5">
        <v>0.5</v>
      </c>
      <c r="AB1462" s="539">
        <v>178444</v>
      </c>
    </row>
    <row r="1463" spans="25:28" x14ac:dyDescent="0.25">
      <c r="Y1463" s="5" t="s">
        <v>2646</v>
      </c>
      <c r="Z1463" s="5" t="s">
        <v>2639</v>
      </c>
      <c r="AA1463" s="5">
        <v>8.1999999999999993</v>
      </c>
      <c r="AB1463" s="539">
        <v>177667</v>
      </c>
    </row>
    <row r="1464" spans="25:28" x14ac:dyDescent="0.25">
      <c r="Y1464" s="5" t="s">
        <v>2647</v>
      </c>
      <c r="Z1464" s="5" t="s">
        <v>2639</v>
      </c>
      <c r="AA1464" s="5">
        <v>2.2999999999999998</v>
      </c>
      <c r="AB1464" s="539">
        <v>164085</v>
      </c>
    </row>
    <row r="1465" spans="25:28" x14ac:dyDescent="0.25">
      <c r="Y1465" s="5" t="s">
        <v>2648</v>
      </c>
      <c r="Z1465" s="5" t="s">
        <v>2639</v>
      </c>
      <c r="AA1465" s="5">
        <v>0.7</v>
      </c>
      <c r="AB1465" s="539">
        <v>162602</v>
      </c>
    </row>
    <row r="1466" spans="25:28" x14ac:dyDescent="0.25">
      <c r="Y1466" s="5" t="s">
        <v>2649</v>
      </c>
      <c r="Z1466" s="5" t="s">
        <v>2639</v>
      </c>
      <c r="AA1466" s="5">
        <v>2.1</v>
      </c>
      <c r="AB1466" s="539">
        <v>162196</v>
      </c>
    </row>
    <row r="1467" spans="25:28" x14ac:dyDescent="0.25">
      <c r="Y1467" s="5" t="s">
        <v>2650</v>
      </c>
      <c r="Z1467" s="5" t="s">
        <v>2639</v>
      </c>
      <c r="AA1467" s="5">
        <v>0</v>
      </c>
      <c r="AB1467" s="539">
        <v>156827</v>
      </c>
    </row>
    <row r="1468" spans="25:28" x14ac:dyDescent="0.25">
      <c r="Y1468" s="5" t="s">
        <v>2651</v>
      </c>
      <c r="Z1468" s="5" t="s">
        <v>2639</v>
      </c>
      <c r="AA1468" s="5">
        <v>7.3</v>
      </c>
      <c r="AB1468" s="539">
        <v>152875</v>
      </c>
    </row>
    <row r="1469" spans="25:28" x14ac:dyDescent="0.25">
      <c r="Y1469" s="5" t="s">
        <v>2652</v>
      </c>
      <c r="Z1469" s="5" t="s">
        <v>2639</v>
      </c>
      <c r="AA1469" s="5">
        <v>2.2000000000000002</v>
      </c>
      <c r="AB1469" s="539">
        <v>150027</v>
      </c>
    </row>
    <row r="1470" spans="25:28" x14ac:dyDescent="0.25">
      <c r="Y1470" s="5" t="s">
        <v>2653</v>
      </c>
      <c r="Z1470" s="5" t="s">
        <v>2639</v>
      </c>
      <c r="AA1470" s="5">
        <v>1.5</v>
      </c>
      <c r="AB1470" s="539">
        <v>148349</v>
      </c>
    </row>
    <row r="1471" spans="25:28" x14ac:dyDescent="0.25">
      <c r="Y1471" s="5" t="s">
        <v>2654</v>
      </c>
      <c r="Z1471" s="5" t="s">
        <v>2639</v>
      </c>
      <c r="AA1471" s="5">
        <v>3.5</v>
      </c>
      <c r="AB1471" s="539">
        <v>148281</v>
      </c>
    </row>
    <row r="1472" spans="25:28" x14ac:dyDescent="0.25">
      <c r="Y1472" s="5" t="s">
        <v>2655</v>
      </c>
      <c r="Z1472" s="5" t="s">
        <v>2639</v>
      </c>
      <c r="AA1472" s="5">
        <v>0</v>
      </c>
      <c r="AB1472" s="539">
        <v>146861</v>
      </c>
    </row>
    <row r="1473" spans="25:28" x14ac:dyDescent="0.25">
      <c r="Y1473" s="5" t="s">
        <v>2656</v>
      </c>
      <c r="Z1473" s="5" t="s">
        <v>2639</v>
      </c>
      <c r="AA1473" s="5">
        <v>2.7</v>
      </c>
      <c r="AB1473" s="539">
        <v>146051</v>
      </c>
    </row>
    <row r="1474" spans="25:28" x14ac:dyDescent="0.25">
      <c r="Y1474" s="5" t="s">
        <v>2657</v>
      </c>
      <c r="Z1474" s="5" t="s">
        <v>2639</v>
      </c>
      <c r="AA1474" s="5">
        <v>9.6</v>
      </c>
      <c r="AB1474" s="539">
        <v>143843</v>
      </c>
    </row>
    <row r="1475" spans="25:28" x14ac:dyDescent="0.25">
      <c r="Y1475" s="5" t="s">
        <v>2658</v>
      </c>
      <c r="Z1475" s="5" t="s">
        <v>2639</v>
      </c>
      <c r="AA1475" s="5">
        <v>1.6</v>
      </c>
      <c r="AB1475" s="539">
        <v>143672</v>
      </c>
    </row>
    <row r="1476" spans="25:28" x14ac:dyDescent="0.25">
      <c r="Y1476" s="5" t="s">
        <v>2659</v>
      </c>
      <c r="Z1476" s="5" t="s">
        <v>2639</v>
      </c>
      <c r="AA1476" s="5">
        <v>2.4</v>
      </c>
      <c r="AB1476" s="539">
        <v>141004</v>
      </c>
    </row>
    <row r="1477" spans="25:28" x14ac:dyDescent="0.25">
      <c r="Y1477" s="5" t="s">
        <v>2660</v>
      </c>
      <c r="Z1477" s="5" t="s">
        <v>2639</v>
      </c>
      <c r="AA1477" s="5">
        <v>2.8</v>
      </c>
      <c r="AB1477" s="539">
        <v>140716</v>
      </c>
    </row>
    <row r="1478" spans="25:28" x14ac:dyDescent="0.25">
      <c r="Y1478" s="5" t="s">
        <v>2661</v>
      </c>
      <c r="Z1478" s="5" t="s">
        <v>2639</v>
      </c>
      <c r="AA1478" s="5">
        <v>1.8</v>
      </c>
      <c r="AB1478" s="539">
        <v>132999</v>
      </c>
    </row>
    <row r="1479" spans="25:28" x14ac:dyDescent="0.25">
      <c r="Y1479" s="5" t="s">
        <v>2662</v>
      </c>
      <c r="Z1479" s="5" t="s">
        <v>2639</v>
      </c>
      <c r="AA1479" s="5">
        <v>8.9</v>
      </c>
      <c r="AB1479" s="539">
        <v>131994</v>
      </c>
    </row>
    <row r="1480" spans="25:28" x14ac:dyDescent="0.25">
      <c r="Y1480" s="5" t="s">
        <v>2663</v>
      </c>
      <c r="Z1480" s="5" t="s">
        <v>2639</v>
      </c>
      <c r="AA1480" s="5">
        <v>11.1</v>
      </c>
      <c r="AB1480" s="539">
        <v>131824</v>
      </c>
    </row>
    <row r="1481" spans="25:28" x14ac:dyDescent="0.25">
      <c r="Y1481" s="5" t="s">
        <v>2664</v>
      </c>
      <c r="Z1481" s="5" t="s">
        <v>2639</v>
      </c>
      <c r="AA1481" s="5">
        <v>2.1</v>
      </c>
      <c r="AB1481" s="539">
        <v>131362</v>
      </c>
    </row>
    <row r="1482" spans="25:28" x14ac:dyDescent="0.25">
      <c r="Y1482" s="5" t="s">
        <v>2665</v>
      </c>
      <c r="Z1482" s="5" t="s">
        <v>2639</v>
      </c>
      <c r="AA1482" s="5">
        <v>4.5999999999999996</v>
      </c>
      <c r="AB1482" s="539">
        <v>131106</v>
      </c>
    </row>
    <row r="1483" spans="25:28" x14ac:dyDescent="0.25">
      <c r="Y1483" s="5" t="s">
        <v>2666</v>
      </c>
      <c r="Z1483" s="5" t="s">
        <v>2639</v>
      </c>
      <c r="AA1483" s="5">
        <v>1.4</v>
      </c>
      <c r="AB1483" s="539">
        <v>129083</v>
      </c>
    </row>
    <row r="1484" spans="25:28" x14ac:dyDescent="0.25">
      <c r="Y1484" s="5" t="s">
        <v>2667</v>
      </c>
      <c r="Z1484" s="5" t="s">
        <v>2639</v>
      </c>
      <c r="AA1484" s="5">
        <v>2.1</v>
      </c>
      <c r="AB1484" s="539">
        <v>126463</v>
      </c>
    </row>
    <row r="1485" spans="25:28" x14ac:dyDescent="0.25">
      <c r="Y1485" s="5" t="s">
        <v>2668</v>
      </c>
      <c r="Z1485" s="5" t="s">
        <v>2639</v>
      </c>
      <c r="AA1485" s="5">
        <v>3.9</v>
      </c>
      <c r="AB1485" s="539">
        <v>125658</v>
      </c>
    </row>
    <row r="1486" spans="25:28" x14ac:dyDescent="0.25">
      <c r="Y1486" s="5" t="s">
        <v>2669</v>
      </c>
      <c r="Z1486" s="5" t="s">
        <v>2639</v>
      </c>
      <c r="AA1486" s="5">
        <v>0.7</v>
      </c>
      <c r="AB1486" s="539">
        <v>125457</v>
      </c>
    </row>
    <row r="1487" spans="25:28" x14ac:dyDescent="0.25">
      <c r="Y1487" s="5" t="s">
        <v>2670</v>
      </c>
      <c r="Z1487" s="5" t="s">
        <v>2639</v>
      </c>
      <c r="AA1487" s="5">
        <v>1.5</v>
      </c>
      <c r="AB1487" s="539">
        <v>124776</v>
      </c>
    </row>
    <row r="1488" spans="25:28" x14ac:dyDescent="0.25">
      <c r="Y1488" s="5" t="s">
        <v>2671</v>
      </c>
      <c r="Z1488" s="5" t="s">
        <v>2639</v>
      </c>
      <c r="AA1488" s="5">
        <v>8.6999999999999993</v>
      </c>
      <c r="AB1488" s="539">
        <v>124528</v>
      </c>
    </row>
    <row r="1489" spans="25:28" x14ac:dyDescent="0.25">
      <c r="Y1489" s="5" t="s">
        <v>2672</v>
      </c>
      <c r="Z1489" s="5" t="s">
        <v>2639</v>
      </c>
      <c r="AA1489" s="5">
        <v>0</v>
      </c>
      <c r="AB1489" s="539">
        <v>121786</v>
      </c>
    </row>
    <row r="1490" spans="25:28" x14ac:dyDescent="0.25">
      <c r="Y1490" s="5" t="s">
        <v>2673</v>
      </c>
      <c r="Z1490" s="5" t="s">
        <v>2639</v>
      </c>
      <c r="AA1490" s="5">
        <v>7.4</v>
      </c>
      <c r="AB1490" s="539">
        <v>120678</v>
      </c>
    </row>
    <row r="1491" spans="25:28" x14ac:dyDescent="0.25">
      <c r="Y1491" s="5" t="s">
        <v>2674</v>
      </c>
      <c r="Z1491" s="5" t="s">
        <v>2639</v>
      </c>
      <c r="AA1491" s="5">
        <v>3.4</v>
      </c>
      <c r="AB1491" s="539">
        <v>118036</v>
      </c>
    </row>
    <row r="1492" spans="25:28" x14ac:dyDescent="0.25">
      <c r="Y1492" s="5" t="s">
        <v>2675</v>
      </c>
      <c r="Z1492" s="5" t="s">
        <v>2639</v>
      </c>
      <c r="AA1492" s="5">
        <v>1.2</v>
      </c>
      <c r="AB1492" s="539">
        <v>117561</v>
      </c>
    </row>
    <row r="1493" spans="25:28" x14ac:dyDescent="0.25">
      <c r="Y1493" s="5" t="s">
        <v>2676</v>
      </c>
      <c r="Z1493" s="5" t="s">
        <v>2639</v>
      </c>
      <c r="AA1493" s="5">
        <v>4.8</v>
      </c>
      <c r="AB1493" s="539">
        <v>115671</v>
      </c>
    </row>
    <row r="1494" spans="25:28" x14ac:dyDescent="0.25">
      <c r="Y1494" s="5" t="s">
        <v>2677</v>
      </c>
      <c r="Z1494" s="5" t="s">
        <v>2639</v>
      </c>
      <c r="AA1494" s="5">
        <v>0</v>
      </c>
      <c r="AB1494" s="539">
        <v>114516</v>
      </c>
    </row>
    <row r="1495" spans="25:28" x14ac:dyDescent="0.25">
      <c r="Y1495" s="5" t="s">
        <v>2678</v>
      </c>
      <c r="Z1495" s="5" t="s">
        <v>2639</v>
      </c>
      <c r="AA1495" s="5">
        <v>2</v>
      </c>
      <c r="AB1495" s="539">
        <v>112981</v>
      </c>
    </row>
    <row r="1496" spans="25:28" x14ac:dyDescent="0.25">
      <c r="Y1496" s="5" t="s">
        <v>2679</v>
      </c>
      <c r="Z1496" s="5" t="s">
        <v>2639</v>
      </c>
      <c r="AA1496" s="5">
        <v>2.5</v>
      </c>
      <c r="AB1496" s="539">
        <v>111722</v>
      </c>
    </row>
    <row r="1497" spans="25:28" x14ac:dyDescent="0.25">
      <c r="Y1497" s="5" t="s">
        <v>2680</v>
      </c>
      <c r="Z1497" s="5" t="s">
        <v>2639</v>
      </c>
      <c r="AA1497" s="5">
        <v>7.2</v>
      </c>
      <c r="AB1497" s="539">
        <v>110714</v>
      </c>
    </row>
    <row r="1498" spans="25:28" x14ac:dyDescent="0.25">
      <c r="Y1498" s="5" t="s">
        <v>2681</v>
      </c>
      <c r="Z1498" s="5" t="s">
        <v>2639</v>
      </c>
      <c r="AA1498" s="5">
        <v>0.5</v>
      </c>
      <c r="AB1498" s="539">
        <v>108431</v>
      </c>
    </row>
    <row r="1499" spans="25:28" x14ac:dyDescent="0.25">
      <c r="Y1499" s="5" t="s">
        <v>2682</v>
      </c>
      <c r="Z1499" s="5" t="s">
        <v>2639</v>
      </c>
      <c r="AA1499" s="5">
        <v>4.0999999999999996</v>
      </c>
      <c r="AB1499" s="539">
        <v>106848</v>
      </c>
    </row>
    <row r="1500" spans="25:28" x14ac:dyDescent="0.25">
      <c r="Y1500" s="5" t="s">
        <v>2683</v>
      </c>
      <c r="Z1500" s="5" t="s">
        <v>2639</v>
      </c>
      <c r="AA1500" s="5">
        <v>15.5</v>
      </c>
      <c r="AB1500" s="539">
        <v>105047</v>
      </c>
    </row>
    <row r="1501" spans="25:28" x14ac:dyDescent="0.25">
      <c r="Y1501" s="5" t="s">
        <v>2684</v>
      </c>
      <c r="Z1501" s="5" t="s">
        <v>2639</v>
      </c>
      <c r="AA1501" s="5">
        <v>2.4</v>
      </c>
      <c r="AB1501" s="539">
        <v>104720</v>
      </c>
    </row>
    <row r="1502" spans="25:28" x14ac:dyDescent="0.25">
      <c r="Y1502" s="5" t="s">
        <v>2685</v>
      </c>
      <c r="Z1502" s="5" t="s">
        <v>2639</v>
      </c>
      <c r="AA1502" s="5">
        <v>2.8</v>
      </c>
      <c r="AB1502" s="539">
        <v>103004</v>
      </c>
    </row>
    <row r="1503" spans="25:28" x14ac:dyDescent="0.25">
      <c r="Y1503" s="5" t="s">
        <v>2686</v>
      </c>
      <c r="Z1503" s="5" t="s">
        <v>2639</v>
      </c>
      <c r="AA1503" s="5">
        <v>1.3</v>
      </c>
      <c r="AB1503" s="539">
        <v>102938</v>
      </c>
    </row>
    <row r="1504" spans="25:28" x14ac:dyDescent="0.25">
      <c r="Y1504" s="5" t="s">
        <v>2687</v>
      </c>
      <c r="Z1504" s="5" t="s">
        <v>2639</v>
      </c>
      <c r="AA1504" s="5">
        <v>22.7</v>
      </c>
      <c r="AB1504" s="539">
        <v>102200</v>
      </c>
    </row>
    <row r="1505" spans="25:28" x14ac:dyDescent="0.25">
      <c r="Y1505" s="5" t="s">
        <v>2688</v>
      </c>
      <c r="Z1505" s="5" t="s">
        <v>2639</v>
      </c>
      <c r="AA1505" s="5">
        <v>5</v>
      </c>
      <c r="AB1505" s="539">
        <v>102014</v>
      </c>
    </row>
    <row r="1506" spans="25:28" x14ac:dyDescent="0.25">
      <c r="Y1506" s="5" t="s">
        <v>2689</v>
      </c>
      <c r="Z1506" s="5" t="s">
        <v>2639</v>
      </c>
      <c r="AA1506" s="5">
        <v>5.8</v>
      </c>
      <c r="AB1506" s="539">
        <v>99268</v>
      </c>
    </row>
    <row r="1507" spans="25:28" x14ac:dyDescent="0.25">
      <c r="Y1507" s="5" t="s">
        <v>2690</v>
      </c>
      <c r="Z1507" s="5" t="s">
        <v>2639</v>
      </c>
      <c r="AA1507" s="5">
        <v>3.8</v>
      </c>
      <c r="AB1507" s="539">
        <v>99063</v>
      </c>
    </row>
    <row r="1508" spans="25:28" x14ac:dyDescent="0.25">
      <c r="Y1508" s="5" t="s">
        <v>2691</v>
      </c>
      <c r="Z1508" s="5" t="s">
        <v>2639</v>
      </c>
      <c r="AA1508" s="5">
        <v>1.2</v>
      </c>
      <c r="AB1508" s="539">
        <v>97826</v>
      </c>
    </row>
    <row r="1509" spans="25:28" x14ac:dyDescent="0.25">
      <c r="Y1509" s="5" t="s">
        <v>2692</v>
      </c>
      <c r="Z1509" s="5" t="s">
        <v>2639</v>
      </c>
      <c r="AA1509" s="5">
        <v>8.8000000000000007</v>
      </c>
      <c r="AB1509" s="539">
        <v>96958</v>
      </c>
    </row>
    <row r="1510" spans="25:28" x14ac:dyDescent="0.25">
      <c r="Y1510" s="5" t="s">
        <v>2693</v>
      </c>
      <c r="Z1510" s="5" t="s">
        <v>2639</v>
      </c>
      <c r="AA1510" s="5">
        <v>9.4</v>
      </c>
      <c r="AB1510" s="539">
        <v>96815</v>
      </c>
    </row>
    <row r="1511" spans="25:28" x14ac:dyDescent="0.25">
      <c r="Y1511" s="5" t="s">
        <v>2694</v>
      </c>
      <c r="Z1511" s="5" t="s">
        <v>2639</v>
      </c>
      <c r="AA1511" s="5">
        <v>2.7</v>
      </c>
      <c r="AB1511" s="539">
        <v>96510</v>
      </c>
    </row>
    <row r="1512" spans="25:28" x14ac:dyDescent="0.25">
      <c r="Y1512" s="5" t="s">
        <v>2695</v>
      </c>
      <c r="Z1512" s="5" t="s">
        <v>2639</v>
      </c>
      <c r="AA1512" s="5">
        <v>11.9</v>
      </c>
      <c r="AB1512" s="539">
        <v>95924</v>
      </c>
    </row>
    <row r="1513" spans="25:28" x14ac:dyDescent="0.25">
      <c r="Y1513" s="5" t="s">
        <v>2696</v>
      </c>
      <c r="Z1513" s="5" t="s">
        <v>2639</v>
      </c>
      <c r="AA1513" s="5">
        <v>12.5</v>
      </c>
      <c r="AB1513" s="539">
        <v>94740</v>
      </c>
    </row>
    <row r="1514" spans="25:28" x14ac:dyDescent="0.25">
      <c r="Y1514" s="5" t="s">
        <v>2697</v>
      </c>
      <c r="Z1514" s="5" t="s">
        <v>2639</v>
      </c>
      <c r="AA1514" s="5">
        <v>8.3000000000000007</v>
      </c>
      <c r="AB1514" s="539">
        <v>93284</v>
      </c>
    </row>
    <row r="1515" spans="25:28" x14ac:dyDescent="0.25">
      <c r="Y1515" s="5" t="s">
        <v>2698</v>
      </c>
      <c r="Z1515" s="5" t="s">
        <v>2639</v>
      </c>
      <c r="AA1515" s="5">
        <v>2.1</v>
      </c>
      <c r="AB1515" s="539">
        <v>93176</v>
      </c>
    </row>
    <row r="1516" spans="25:28" x14ac:dyDescent="0.25">
      <c r="Y1516" s="5" t="s">
        <v>2699</v>
      </c>
      <c r="Z1516" s="5" t="s">
        <v>2639</v>
      </c>
      <c r="AA1516" s="5">
        <v>16.2</v>
      </c>
      <c r="AB1516" s="539">
        <v>91442</v>
      </c>
    </row>
    <row r="1517" spans="25:28" x14ac:dyDescent="0.25">
      <c r="Y1517" s="5" t="s">
        <v>2700</v>
      </c>
      <c r="Z1517" s="5" t="s">
        <v>2639</v>
      </c>
      <c r="AA1517" s="5">
        <v>12.8</v>
      </c>
      <c r="AB1517" s="539">
        <v>90327</v>
      </c>
    </row>
    <row r="1518" spans="25:28" x14ac:dyDescent="0.25">
      <c r="Y1518" s="5" t="s">
        <v>2701</v>
      </c>
      <c r="Z1518" s="5" t="s">
        <v>2639</v>
      </c>
      <c r="AA1518" s="5">
        <v>9.5</v>
      </c>
      <c r="AB1518" s="539">
        <v>90288</v>
      </c>
    </row>
    <row r="1519" spans="25:28" x14ac:dyDescent="0.25">
      <c r="Y1519" s="5" t="s">
        <v>2702</v>
      </c>
      <c r="Z1519" s="5" t="s">
        <v>2639</v>
      </c>
      <c r="AA1519" s="5">
        <v>5.3</v>
      </c>
      <c r="AB1519" s="539">
        <v>89118</v>
      </c>
    </row>
    <row r="1520" spans="25:28" x14ac:dyDescent="0.25">
      <c r="Y1520" s="5" t="s">
        <v>2703</v>
      </c>
      <c r="Z1520" s="5" t="s">
        <v>2639</v>
      </c>
      <c r="AA1520" s="5">
        <v>13</v>
      </c>
      <c r="AB1520" s="539">
        <v>87197</v>
      </c>
    </row>
    <row r="1521" spans="25:28" x14ac:dyDescent="0.25">
      <c r="Y1521" s="5" t="s">
        <v>2704</v>
      </c>
      <c r="Z1521" s="5" t="s">
        <v>2639</v>
      </c>
      <c r="AA1521" s="5">
        <v>9.5</v>
      </c>
      <c r="AB1521" s="539">
        <v>87054</v>
      </c>
    </row>
    <row r="1522" spans="25:28" x14ac:dyDescent="0.25">
      <c r="Y1522" s="5" t="s">
        <v>2705</v>
      </c>
      <c r="Z1522" s="5" t="s">
        <v>2639</v>
      </c>
      <c r="AA1522" s="5">
        <v>8.6999999999999993</v>
      </c>
      <c r="AB1522" s="539">
        <v>86776</v>
      </c>
    </row>
    <row r="1523" spans="25:28" x14ac:dyDescent="0.25">
      <c r="Y1523" s="5" t="s">
        <v>2706</v>
      </c>
      <c r="Z1523" s="5" t="s">
        <v>2639</v>
      </c>
      <c r="AA1523" s="5">
        <v>16.2</v>
      </c>
      <c r="AB1523" s="539">
        <v>86324</v>
      </c>
    </row>
    <row r="1524" spans="25:28" x14ac:dyDescent="0.25">
      <c r="Y1524" s="5" t="s">
        <v>2707</v>
      </c>
      <c r="Z1524" s="5" t="s">
        <v>2639</v>
      </c>
      <c r="AA1524" s="5">
        <v>11.5</v>
      </c>
      <c r="AB1524" s="539">
        <v>86199</v>
      </c>
    </row>
    <row r="1525" spans="25:28" x14ac:dyDescent="0.25">
      <c r="Y1525" s="5" t="s">
        <v>2708</v>
      </c>
      <c r="Z1525" s="5" t="s">
        <v>2639</v>
      </c>
      <c r="AA1525" s="5">
        <v>6</v>
      </c>
      <c r="AB1525" s="539">
        <v>84777</v>
      </c>
    </row>
    <row r="1526" spans="25:28" x14ac:dyDescent="0.25">
      <c r="Y1526" s="5" t="s">
        <v>2709</v>
      </c>
      <c r="Z1526" s="5" t="s">
        <v>2639</v>
      </c>
      <c r="AA1526" s="5">
        <v>3.4</v>
      </c>
      <c r="AB1526" s="539">
        <v>83661</v>
      </c>
    </row>
    <row r="1527" spans="25:28" x14ac:dyDescent="0.25">
      <c r="Y1527" s="5" t="s">
        <v>2710</v>
      </c>
      <c r="Z1527" s="5" t="s">
        <v>2639</v>
      </c>
      <c r="AA1527" s="5">
        <v>15.3</v>
      </c>
      <c r="AB1527" s="539">
        <v>83574</v>
      </c>
    </row>
    <row r="1528" spans="25:28" x14ac:dyDescent="0.25">
      <c r="Y1528" s="5" t="s">
        <v>2711</v>
      </c>
      <c r="Z1528" s="5" t="s">
        <v>2639</v>
      </c>
      <c r="AA1528" s="5">
        <v>1.7</v>
      </c>
      <c r="AB1528" s="539">
        <v>82342</v>
      </c>
    </row>
    <row r="1529" spans="25:28" x14ac:dyDescent="0.25">
      <c r="Y1529" s="5" t="s">
        <v>2712</v>
      </c>
      <c r="Z1529" s="5" t="s">
        <v>2639</v>
      </c>
      <c r="AA1529" s="5">
        <v>9.6</v>
      </c>
      <c r="AB1529" s="539">
        <v>82188</v>
      </c>
    </row>
    <row r="1530" spans="25:28" x14ac:dyDescent="0.25">
      <c r="Y1530" s="5" t="s">
        <v>2713</v>
      </c>
      <c r="Z1530" s="5" t="s">
        <v>2639</v>
      </c>
      <c r="AA1530" s="5">
        <v>16.899999999999999</v>
      </c>
      <c r="AB1530" s="539">
        <v>81644</v>
      </c>
    </row>
    <row r="1531" spans="25:28" x14ac:dyDescent="0.25">
      <c r="Y1531" s="5" t="s">
        <v>2714</v>
      </c>
      <c r="Z1531" s="5" t="s">
        <v>2639</v>
      </c>
      <c r="AA1531" s="5">
        <v>3.9</v>
      </c>
      <c r="AB1531" s="539">
        <v>81069</v>
      </c>
    </row>
    <row r="1532" spans="25:28" x14ac:dyDescent="0.25">
      <c r="Y1532" s="5" t="s">
        <v>2715</v>
      </c>
      <c r="Z1532" s="5" t="s">
        <v>2639</v>
      </c>
      <c r="AA1532" s="5">
        <v>8.1</v>
      </c>
      <c r="AB1532" s="539">
        <v>80357</v>
      </c>
    </row>
    <row r="1533" spans="25:28" x14ac:dyDescent="0.25">
      <c r="Y1533" s="5" t="s">
        <v>2716</v>
      </c>
      <c r="Z1533" s="5" t="s">
        <v>2639</v>
      </c>
      <c r="AA1533" s="5">
        <v>7.2</v>
      </c>
      <c r="AB1533" s="539">
        <v>80019</v>
      </c>
    </row>
    <row r="1534" spans="25:28" x14ac:dyDescent="0.25">
      <c r="Y1534" s="5" t="s">
        <v>2717</v>
      </c>
      <c r="Z1534" s="5" t="s">
        <v>2639</v>
      </c>
      <c r="AA1534" s="5">
        <v>2.9</v>
      </c>
      <c r="AB1534" s="539">
        <v>79813</v>
      </c>
    </row>
    <row r="1535" spans="25:28" x14ac:dyDescent="0.25">
      <c r="Y1535" s="5" t="s">
        <v>2718</v>
      </c>
      <c r="Z1535" s="5" t="s">
        <v>2639</v>
      </c>
      <c r="AA1535" s="5">
        <v>2.2000000000000002</v>
      </c>
      <c r="AB1535" s="539">
        <v>78958</v>
      </c>
    </row>
    <row r="1536" spans="25:28" x14ac:dyDescent="0.25">
      <c r="Y1536" s="5" t="s">
        <v>2719</v>
      </c>
      <c r="Z1536" s="5" t="s">
        <v>2639</v>
      </c>
      <c r="AA1536" s="5">
        <v>12.1</v>
      </c>
      <c r="AB1536" s="539">
        <v>76940</v>
      </c>
    </row>
    <row r="1537" spans="25:28" x14ac:dyDescent="0.25">
      <c r="Y1537" s="5" t="s">
        <v>2720</v>
      </c>
      <c r="Z1537" s="5" t="s">
        <v>2639</v>
      </c>
      <c r="AA1537" s="5">
        <v>12.6</v>
      </c>
      <c r="AB1537" s="539">
        <v>76925</v>
      </c>
    </row>
    <row r="1538" spans="25:28" x14ac:dyDescent="0.25">
      <c r="Y1538" s="5" t="s">
        <v>2721</v>
      </c>
      <c r="Z1538" s="5" t="s">
        <v>2639</v>
      </c>
      <c r="AA1538" s="5">
        <v>3.1</v>
      </c>
      <c r="AB1538" s="539">
        <v>76806</v>
      </c>
    </row>
    <row r="1539" spans="25:28" x14ac:dyDescent="0.25">
      <c r="Y1539" s="5" t="s">
        <v>2722</v>
      </c>
      <c r="Z1539" s="5" t="s">
        <v>2639</v>
      </c>
      <c r="AA1539" s="5">
        <v>6.6</v>
      </c>
      <c r="AB1539" s="539">
        <v>76528</v>
      </c>
    </row>
    <row r="1540" spans="25:28" x14ac:dyDescent="0.25">
      <c r="Y1540" s="5" t="s">
        <v>2723</v>
      </c>
      <c r="Z1540" s="5" t="s">
        <v>2639</v>
      </c>
      <c r="AA1540" s="5">
        <v>4</v>
      </c>
      <c r="AB1540" s="539">
        <v>73921</v>
      </c>
    </row>
    <row r="1541" spans="25:28" x14ac:dyDescent="0.25">
      <c r="Y1541" s="5" t="s">
        <v>2724</v>
      </c>
      <c r="Z1541" s="5" t="s">
        <v>2639</v>
      </c>
      <c r="AA1541" s="5">
        <v>4</v>
      </c>
      <c r="AB1541" s="539">
        <v>72853</v>
      </c>
    </row>
    <row r="1542" spans="25:28" x14ac:dyDescent="0.25">
      <c r="Y1542" s="5" t="s">
        <v>2725</v>
      </c>
      <c r="Z1542" s="5" t="s">
        <v>2639</v>
      </c>
      <c r="AA1542" s="5">
        <v>15.6</v>
      </c>
      <c r="AB1542" s="539">
        <v>72820</v>
      </c>
    </row>
    <row r="1543" spans="25:28" x14ac:dyDescent="0.25">
      <c r="Y1543" s="5" t="s">
        <v>2726</v>
      </c>
      <c r="Z1543" s="5" t="s">
        <v>2639</v>
      </c>
      <c r="AA1543" s="5">
        <v>11.7</v>
      </c>
      <c r="AB1543" s="539">
        <v>72667</v>
      </c>
    </row>
    <row r="1544" spans="25:28" x14ac:dyDescent="0.25">
      <c r="Y1544" s="5" t="s">
        <v>2727</v>
      </c>
      <c r="Z1544" s="5" t="s">
        <v>2639</v>
      </c>
      <c r="AA1544" s="5">
        <v>9.9</v>
      </c>
      <c r="AB1544" s="539">
        <v>71859</v>
      </c>
    </row>
    <row r="1545" spans="25:28" x14ac:dyDescent="0.25">
      <c r="Y1545" s="5" t="s">
        <v>2728</v>
      </c>
      <c r="Z1545" s="5" t="s">
        <v>2639</v>
      </c>
      <c r="AA1545" s="5">
        <v>21.2</v>
      </c>
      <c r="AB1545" s="539">
        <v>71721</v>
      </c>
    </row>
    <row r="1546" spans="25:28" x14ac:dyDescent="0.25">
      <c r="Y1546" s="5" t="s">
        <v>2729</v>
      </c>
      <c r="Z1546" s="5" t="s">
        <v>2639</v>
      </c>
      <c r="AA1546" s="5">
        <v>10.1</v>
      </c>
      <c r="AB1546" s="539">
        <v>71201</v>
      </c>
    </row>
    <row r="1547" spans="25:28" x14ac:dyDescent="0.25">
      <c r="Y1547" s="5" t="s">
        <v>2730</v>
      </c>
      <c r="Z1547" s="5" t="s">
        <v>2639</v>
      </c>
      <c r="AA1547" s="5">
        <v>10.8</v>
      </c>
      <c r="AB1547" s="539">
        <v>70717</v>
      </c>
    </row>
    <row r="1548" spans="25:28" x14ac:dyDescent="0.25">
      <c r="Y1548" s="5" t="s">
        <v>2731</v>
      </c>
      <c r="Z1548" s="5" t="s">
        <v>2639</v>
      </c>
      <c r="AA1548" s="5">
        <v>18.5</v>
      </c>
      <c r="AB1548" s="539">
        <v>70319</v>
      </c>
    </row>
    <row r="1549" spans="25:28" x14ac:dyDescent="0.25">
      <c r="Y1549" s="5" t="s">
        <v>2732</v>
      </c>
      <c r="Z1549" s="5" t="s">
        <v>2639</v>
      </c>
      <c r="AA1549" s="5">
        <v>5.5</v>
      </c>
      <c r="AB1549" s="539">
        <v>69917</v>
      </c>
    </row>
    <row r="1550" spans="25:28" x14ac:dyDescent="0.25">
      <c r="Y1550" s="5" t="s">
        <v>2733</v>
      </c>
      <c r="Z1550" s="5" t="s">
        <v>2639</v>
      </c>
      <c r="AA1550" s="5">
        <v>6.7</v>
      </c>
      <c r="AB1550" s="539">
        <v>68993</v>
      </c>
    </row>
    <row r="1551" spans="25:28" x14ac:dyDescent="0.25">
      <c r="Y1551" s="5" t="s">
        <v>2734</v>
      </c>
      <c r="Z1551" s="5" t="s">
        <v>2639</v>
      </c>
      <c r="AA1551" s="5">
        <v>14.5</v>
      </c>
      <c r="AB1551" s="539">
        <v>68056</v>
      </c>
    </row>
    <row r="1552" spans="25:28" x14ac:dyDescent="0.25">
      <c r="Y1552" s="5" t="s">
        <v>2735</v>
      </c>
      <c r="Z1552" s="5" t="s">
        <v>2639</v>
      </c>
      <c r="AA1552" s="5">
        <v>15.6</v>
      </c>
      <c r="AB1552" s="539">
        <v>67804</v>
      </c>
    </row>
    <row r="1553" spans="25:28" x14ac:dyDescent="0.25">
      <c r="Y1553" s="5" t="s">
        <v>2736</v>
      </c>
      <c r="Z1553" s="5" t="s">
        <v>2639</v>
      </c>
      <c r="AA1553" s="5">
        <v>15.6</v>
      </c>
      <c r="AB1553" s="539">
        <v>66707</v>
      </c>
    </row>
    <row r="1554" spans="25:28" x14ac:dyDescent="0.25">
      <c r="Y1554" s="5" t="s">
        <v>2737</v>
      </c>
      <c r="Z1554" s="5" t="s">
        <v>2639</v>
      </c>
      <c r="AA1554" s="5">
        <v>33.200000000000003</v>
      </c>
      <c r="AB1554" s="539">
        <v>66463</v>
      </c>
    </row>
    <row r="1555" spans="25:28" x14ac:dyDescent="0.25">
      <c r="Y1555" s="5" t="s">
        <v>2738</v>
      </c>
      <c r="Z1555" s="5" t="s">
        <v>2639</v>
      </c>
      <c r="AA1555" s="5">
        <v>12.9</v>
      </c>
      <c r="AB1555" s="539">
        <v>65833</v>
      </c>
    </row>
    <row r="1556" spans="25:28" x14ac:dyDescent="0.25">
      <c r="Y1556" s="5" t="s">
        <v>2739</v>
      </c>
      <c r="Z1556" s="5" t="s">
        <v>2639</v>
      </c>
      <c r="AA1556" s="5">
        <v>5.8</v>
      </c>
      <c r="AB1556" s="539">
        <v>64563</v>
      </c>
    </row>
    <row r="1557" spans="25:28" x14ac:dyDescent="0.25">
      <c r="Y1557" s="5" t="s">
        <v>2740</v>
      </c>
      <c r="Z1557" s="5" t="s">
        <v>2639</v>
      </c>
      <c r="AA1557" s="5">
        <v>12.3</v>
      </c>
      <c r="AB1557" s="539">
        <v>64167</v>
      </c>
    </row>
    <row r="1558" spans="25:28" x14ac:dyDescent="0.25">
      <c r="Y1558" s="5" t="s">
        <v>2741</v>
      </c>
      <c r="Z1558" s="5" t="s">
        <v>2639</v>
      </c>
      <c r="AA1558" s="5">
        <v>3</v>
      </c>
      <c r="AB1558" s="539">
        <v>63750</v>
      </c>
    </row>
    <row r="1559" spans="25:28" x14ac:dyDescent="0.25">
      <c r="Y1559" s="5" t="s">
        <v>2742</v>
      </c>
      <c r="Z1559" s="5" t="s">
        <v>2639</v>
      </c>
      <c r="AA1559" s="5">
        <v>8.8000000000000007</v>
      </c>
      <c r="AB1559" s="539">
        <v>63718</v>
      </c>
    </row>
    <row r="1560" spans="25:28" x14ac:dyDescent="0.25">
      <c r="Y1560" s="5" t="s">
        <v>2743</v>
      </c>
      <c r="Z1560" s="5" t="s">
        <v>2639</v>
      </c>
      <c r="AA1560" s="5">
        <v>6.3</v>
      </c>
      <c r="AB1560" s="539">
        <v>62333</v>
      </c>
    </row>
    <row r="1561" spans="25:28" x14ac:dyDescent="0.25">
      <c r="Y1561" s="5" t="s">
        <v>2744</v>
      </c>
      <c r="Z1561" s="5" t="s">
        <v>2639</v>
      </c>
      <c r="AA1561" s="5">
        <v>6.7</v>
      </c>
      <c r="AB1561" s="539">
        <v>60607</v>
      </c>
    </row>
    <row r="1562" spans="25:28" x14ac:dyDescent="0.25">
      <c r="Y1562" s="5" t="s">
        <v>2745</v>
      </c>
      <c r="Z1562" s="5" t="s">
        <v>2639</v>
      </c>
      <c r="AA1562" s="5">
        <v>17.399999999999999</v>
      </c>
      <c r="AB1562" s="539">
        <v>59628</v>
      </c>
    </row>
    <row r="1563" spans="25:28" x14ac:dyDescent="0.25">
      <c r="Y1563" s="5" t="s">
        <v>2746</v>
      </c>
      <c r="Z1563" s="5" t="s">
        <v>2639</v>
      </c>
      <c r="AA1563" s="5">
        <v>2.7</v>
      </c>
      <c r="AB1563" s="539">
        <v>59180</v>
      </c>
    </row>
    <row r="1564" spans="25:28" x14ac:dyDescent="0.25">
      <c r="Y1564" s="5" t="s">
        <v>2747</v>
      </c>
      <c r="Z1564" s="5" t="s">
        <v>2639</v>
      </c>
      <c r="AA1564" s="5">
        <v>6.4</v>
      </c>
      <c r="AB1564" s="539">
        <v>59093</v>
      </c>
    </row>
    <row r="1565" spans="25:28" x14ac:dyDescent="0.25">
      <c r="Y1565" s="5" t="s">
        <v>2748</v>
      </c>
      <c r="Z1565" s="5" t="s">
        <v>2639</v>
      </c>
      <c r="AA1565" s="5">
        <v>10.5</v>
      </c>
      <c r="AB1565" s="539">
        <v>58994</v>
      </c>
    </row>
    <row r="1566" spans="25:28" x14ac:dyDescent="0.25">
      <c r="Y1566" s="5" t="s">
        <v>2749</v>
      </c>
      <c r="Z1566" s="5" t="s">
        <v>2639</v>
      </c>
      <c r="AA1566" s="5">
        <v>10</v>
      </c>
      <c r="AB1566" s="539">
        <v>56797</v>
      </c>
    </row>
    <row r="1567" spans="25:28" x14ac:dyDescent="0.25">
      <c r="Y1567" s="5" t="s">
        <v>2750</v>
      </c>
      <c r="Z1567" s="5" t="s">
        <v>2639</v>
      </c>
      <c r="AA1567" s="5">
        <v>20.7</v>
      </c>
      <c r="AB1567" s="539">
        <v>56333</v>
      </c>
    </row>
    <row r="1568" spans="25:28" x14ac:dyDescent="0.25">
      <c r="Y1568" s="5" t="s">
        <v>2751</v>
      </c>
      <c r="Z1568" s="5" t="s">
        <v>2639</v>
      </c>
      <c r="AA1568" s="5">
        <v>13.5</v>
      </c>
      <c r="AB1568" s="539">
        <v>55915</v>
      </c>
    </row>
    <row r="1569" spans="25:28" x14ac:dyDescent="0.25">
      <c r="Y1569" s="5" t="s">
        <v>2752</v>
      </c>
      <c r="Z1569" s="5" t="s">
        <v>2639</v>
      </c>
      <c r="AA1569" s="5">
        <v>16.7</v>
      </c>
      <c r="AB1569" s="539">
        <v>54538</v>
      </c>
    </row>
    <row r="1570" spans="25:28" x14ac:dyDescent="0.25">
      <c r="Y1570" s="5" t="s">
        <v>2753</v>
      </c>
      <c r="Z1570" s="5" t="s">
        <v>2639</v>
      </c>
      <c r="AA1570" s="5">
        <v>7.3</v>
      </c>
      <c r="AB1570" s="539">
        <v>54470</v>
      </c>
    </row>
    <row r="1571" spans="25:28" x14ac:dyDescent="0.25">
      <c r="Y1571" s="5" t="s">
        <v>2754</v>
      </c>
      <c r="Z1571" s="5" t="s">
        <v>2639</v>
      </c>
      <c r="AA1571" s="5">
        <v>4.8</v>
      </c>
      <c r="AB1571" s="539">
        <v>53647</v>
      </c>
    </row>
    <row r="1572" spans="25:28" x14ac:dyDescent="0.25">
      <c r="Y1572" s="5" t="s">
        <v>2755</v>
      </c>
      <c r="Z1572" s="5" t="s">
        <v>2639</v>
      </c>
      <c r="AA1572" s="5">
        <v>25.3</v>
      </c>
      <c r="AB1572" s="539">
        <v>53084</v>
      </c>
    </row>
    <row r="1573" spans="25:28" x14ac:dyDescent="0.25">
      <c r="Y1573" s="5" t="s">
        <v>2756</v>
      </c>
      <c r="Z1573" s="5" t="s">
        <v>2639</v>
      </c>
      <c r="AA1573" s="5">
        <v>19.600000000000001</v>
      </c>
      <c r="AB1573" s="539">
        <v>52460</v>
      </c>
    </row>
    <row r="1574" spans="25:28" x14ac:dyDescent="0.25">
      <c r="Y1574" s="5" t="s">
        <v>2757</v>
      </c>
      <c r="Z1574" s="5" t="s">
        <v>2639</v>
      </c>
      <c r="AA1574" s="5">
        <v>15.6</v>
      </c>
      <c r="AB1574" s="539">
        <v>52002</v>
      </c>
    </row>
    <row r="1575" spans="25:28" x14ac:dyDescent="0.25">
      <c r="Y1575" s="5" t="s">
        <v>2758</v>
      </c>
      <c r="Z1575" s="5" t="s">
        <v>2639</v>
      </c>
      <c r="AA1575" s="5">
        <v>9.9</v>
      </c>
      <c r="AB1575" s="539">
        <v>50718</v>
      </c>
    </row>
    <row r="1576" spans="25:28" x14ac:dyDescent="0.25">
      <c r="Y1576" s="5" t="s">
        <v>2759</v>
      </c>
      <c r="Z1576" s="5" t="s">
        <v>2639</v>
      </c>
      <c r="AA1576" s="5">
        <v>3.7</v>
      </c>
      <c r="AB1576" s="539">
        <v>46789</v>
      </c>
    </row>
    <row r="1577" spans="25:28" x14ac:dyDescent="0.25">
      <c r="Y1577" s="5" t="s">
        <v>2760</v>
      </c>
      <c r="Z1577" s="5" t="s">
        <v>2639</v>
      </c>
      <c r="AA1577" s="5">
        <v>13.3</v>
      </c>
      <c r="AB1577" s="539">
        <v>46653</v>
      </c>
    </row>
    <row r="1578" spans="25:28" x14ac:dyDescent="0.25">
      <c r="Y1578" s="5" t="s">
        <v>2761</v>
      </c>
      <c r="Z1578" s="5" t="s">
        <v>2639</v>
      </c>
      <c r="AA1578" s="5">
        <v>5.6</v>
      </c>
      <c r="AB1578" s="539">
        <v>46161</v>
      </c>
    </row>
    <row r="1579" spans="25:28" x14ac:dyDescent="0.25">
      <c r="Y1579" s="5" t="s">
        <v>2762</v>
      </c>
      <c r="Z1579" s="5" t="s">
        <v>2639</v>
      </c>
      <c r="AA1579" s="5">
        <v>15.7</v>
      </c>
      <c r="AB1579" s="539">
        <v>46102</v>
      </c>
    </row>
    <row r="1580" spans="25:28" x14ac:dyDescent="0.25">
      <c r="Y1580" s="5" t="s">
        <v>2763</v>
      </c>
      <c r="Z1580" s="5" t="s">
        <v>2639</v>
      </c>
      <c r="AA1580" s="5">
        <v>12.7</v>
      </c>
      <c r="AB1580" s="539">
        <v>43141</v>
      </c>
    </row>
    <row r="1581" spans="25:28" x14ac:dyDescent="0.25">
      <c r="Y1581" s="5" t="s">
        <v>2764</v>
      </c>
      <c r="Z1581" s="5" t="s">
        <v>2639</v>
      </c>
      <c r="AA1581" s="5">
        <v>11.3</v>
      </c>
      <c r="AB1581" s="539">
        <v>41154</v>
      </c>
    </row>
    <row r="1582" spans="25:28" x14ac:dyDescent="0.25">
      <c r="Y1582" s="5" t="s">
        <v>2765</v>
      </c>
      <c r="Z1582" s="5" t="s">
        <v>2639</v>
      </c>
      <c r="AA1582" s="5">
        <v>33.9</v>
      </c>
      <c r="AB1582" s="539">
        <v>40564</v>
      </c>
    </row>
    <row r="1583" spans="25:28" x14ac:dyDescent="0.25">
      <c r="Y1583" s="5" t="s">
        <v>2766</v>
      </c>
      <c r="Z1583" s="5" t="s">
        <v>2639</v>
      </c>
      <c r="AA1583" s="5">
        <v>33.700000000000003</v>
      </c>
      <c r="AB1583" s="539">
        <v>40338</v>
      </c>
    </row>
    <row r="1584" spans="25:28" x14ac:dyDescent="0.25">
      <c r="Y1584" s="5" t="s">
        <v>2767</v>
      </c>
      <c r="Z1584" s="5" t="s">
        <v>2639</v>
      </c>
      <c r="AA1584" s="5">
        <v>11.3</v>
      </c>
      <c r="AB1584" s="539">
        <v>36995</v>
      </c>
    </row>
    <row r="1585" spans="25:28" x14ac:dyDescent="0.25">
      <c r="Y1585" s="5" t="s">
        <v>2768</v>
      </c>
      <c r="Z1585" s="5" t="s">
        <v>2639</v>
      </c>
      <c r="AA1585" s="5">
        <v>30.8</v>
      </c>
      <c r="AB1585" s="539">
        <v>36967</v>
      </c>
    </row>
    <row r="1586" spans="25:28" x14ac:dyDescent="0.25">
      <c r="Y1586" s="5" t="s">
        <v>2769</v>
      </c>
      <c r="Z1586" s="5" t="s">
        <v>2639</v>
      </c>
      <c r="AA1586" s="5">
        <v>33</v>
      </c>
      <c r="AB1586" s="539">
        <v>32930</v>
      </c>
    </row>
    <row r="1587" spans="25:28" x14ac:dyDescent="0.25">
      <c r="Y1587" s="5" t="s">
        <v>2770</v>
      </c>
      <c r="Z1587" s="5" t="s">
        <v>2639</v>
      </c>
      <c r="AA1587" s="5">
        <v>39</v>
      </c>
      <c r="AB1587" s="539">
        <v>31509</v>
      </c>
    </row>
    <row r="1588" spans="25:28" x14ac:dyDescent="0.25">
      <c r="Y1588" s="5" t="s">
        <v>2771</v>
      </c>
      <c r="Z1588" s="5" t="s">
        <v>2639</v>
      </c>
      <c r="AA1588" s="5">
        <v>27.2</v>
      </c>
      <c r="AB1588" s="539">
        <v>30125</v>
      </c>
    </row>
    <row r="1589" spans="25:28" x14ac:dyDescent="0.25">
      <c r="Y1589" s="5" t="s">
        <v>2772</v>
      </c>
      <c r="Z1589" s="5" t="s">
        <v>2773</v>
      </c>
      <c r="AA1589" s="5" t="s">
        <v>1086</v>
      </c>
      <c r="AB1589" s="539" t="s">
        <v>1086</v>
      </c>
    </row>
    <row r="1590" spans="25:28" x14ac:dyDescent="0.25">
      <c r="Y1590" s="5" t="s">
        <v>2774</v>
      </c>
      <c r="Z1590" s="5" t="s">
        <v>2773</v>
      </c>
      <c r="AA1590" s="5">
        <v>4</v>
      </c>
      <c r="AB1590" s="539">
        <v>133672</v>
      </c>
    </row>
    <row r="1591" spans="25:28" x14ac:dyDescent="0.25">
      <c r="Y1591" s="5" t="s">
        <v>2775</v>
      </c>
      <c r="Z1591" s="5" t="s">
        <v>2773</v>
      </c>
      <c r="AA1591" s="5">
        <v>1.5</v>
      </c>
      <c r="AB1591" s="539">
        <v>131786</v>
      </c>
    </row>
    <row r="1592" spans="25:28" x14ac:dyDescent="0.25">
      <c r="Y1592" s="5" t="s">
        <v>2776</v>
      </c>
      <c r="Z1592" s="5" t="s">
        <v>2773</v>
      </c>
      <c r="AA1592" s="5">
        <v>2.5</v>
      </c>
      <c r="AB1592" s="539">
        <v>88801</v>
      </c>
    </row>
    <row r="1593" spans="25:28" x14ac:dyDescent="0.25">
      <c r="Y1593" s="5" t="s">
        <v>2777</v>
      </c>
      <c r="Z1593" s="5" t="s">
        <v>2773</v>
      </c>
      <c r="AA1593" s="5">
        <v>8.3000000000000007</v>
      </c>
      <c r="AB1593" s="539">
        <v>76408</v>
      </c>
    </row>
    <row r="1594" spans="25:28" x14ac:dyDescent="0.25">
      <c r="Y1594" s="5" t="s">
        <v>2778</v>
      </c>
      <c r="Z1594" s="5" t="s">
        <v>2773</v>
      </c>
      <c r="AA1594" s="5">
        <v>1.9</v>
      </c>
      <c r="AB1594" s="539">
        <v>64315</v>
      </c>
    </row>
    <row r="1595" spans="25:28" x14ac:dyDescent="0.25">
      <c r="Y1595" s="5" t="s">
        <v>2779</v>
      </c>
      <c r="Z1595" s="5" t="s">
        <v>2773</v>
      </c>
      <c r="AA1595" s="5">
        <v>22</v>
      </c>
      <c r="AB1595" s="539">
        <v>62353</v>
      </c>
    </row>
    <row r="1596" spans="25:28" x14ac:dyDescent="0.25">
      <c r="Y1596" s="5" t="s">
        <v>2780</v>
      </c>
      <c r="Z1596" s="5" t="s">
        <v>2773</v>
      </c>
      <c r="AA1596" s="5">
        <v>19.8</v>
      </c>
      <c r="AB1596" s="539">
        <v>62193</v>
      </c>
    </row>
    <row r="1597" spans="25:28" x14ac:dyDescent="0.25">
      <c r="Y1597" s="5" t="s">
        <v>2781</v>
      </c>
      <c r="Z1597" s="5" t="s">
        <v>2773</v>
      </c>
      <c r="AA1597" s="5">
        <v>21.1</v>
      </c>
      <c r="AB1597" s="539">
        <v>48587</v>
      </c>
    </row>
    <row r="1598" spans="25:28" x14ac:dyDescent="0.25">
      <c r="Y1598" s="5" t="s">
        <v>2782</v>
      </c>
      <c r="Z1598" s="5" t="s">
        <v>2773</v>
      </c>
      <c r="AA1598" s="5">
        <v>15.5</v>
      </c>
      <c r="AB1598" s="539">
        <v>37708</v>
      </c>
    </row>
    <row r="1599" spans="25:28" x14ac:dyDescent="0.25">
      <c r="Y1599" s="5" t="s">
        <v>2783</v>
      </c>
      <c r="Z1599" s="5" t="s">
        <v>2773</v>
      </c>
      <c r="AA1599" s="5">
        <v>27.4</v>
      </c>
      <c r="AB1599" s="539">
        <v>34691</v>
      </c>
    </row>
  </sheetData>
  <sheetProtection selectLockedCell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A1A91-20C5-417A-9DCA-BB22F7D273A6}">
  <sheetPr>
    <tabColor rgb="FFFF0000"/>
  </sheetPr>
  <dimension ref="C5:K15"/>
  <sheetViews>
    <sheetView workbookViewId="0">
      <selection activeCell="K25" sqref="K25"/>
    </sheetView>
  </sheetViews>
  <sheetFormatPr defaultRowHeight="14.5" x14ac:dyDescent="0.35"/>
  <cols>
    <col min="3" max="3" width="59.453125" customWidth="1"/>
    <col min="11" max="11" width="80.453125" customWidth="1"/>
  </cols>
  <sheetData>
    <row r="5" spans="3:11" ht="17.5" x14ac:dyDescent="0.35">
      <c r="C5" s="449" t="s">
        <v>915</v>
      </c>
      <c r="D5" s="1004" t="s">
        <v>916</v>
      </c>
      <c r="E5" s="1005"/>
      <c r="F5" s="1005"/>
      <c r="G5" s="1005"/>
      <c r="H5" s="1005"/>
      <c r="I5" s="1005"/>
      <c r="J5" s="1005"/>
      <c r="K5" s="450"/>
    </row>
    <row r="6" spans="3:11" ht="17.5" x14ac:dyDescent="0.35">
      <c r="C6" s="455" t="s">
        <v>919</v>
      </c>
      <c r="D6" s="1006" t="s">
        <v>920</v>
      </c>
      <c r="E6" s="1006"/>
      <c r="F6" s="1006"/>
      <c r="G6" s="1006"/>
      <c r="H6" s="1006"/>
      <c r="I6" s="1006"/>
      <c r="J6" s="1006"/>
      <c r="K6" s="1006"/>
    </row>
    <row r="7" spans="3:11" ht="17.5" x14ac:dyDescent="0.35">
      <c r="C7" s="455" t="s">
        <v>923</v>
      </c>
      <c r="D7" s="948" t="s">
        <v>924</v>
      </c>
      <c r="E7" s="948"/>
      <c r="F7" s="948"/>
      <c r="G7" s="948"/>
      <c r="H7" s="948"/>
      <c r="I7" s="948"/>
      <c r="J7" s="948"/>
      <c r="K7" s="948"/>
    </row>
    <row r="8" spans="3:11" ht="17.5" x14ac:dyDescent="0.35">
      <c r="C8" s="455" t="s">
        <v>926</v>
      </c>
      <c r="D8" s="1012" t="s">
        <v>927</v>
      </c>
      <c r="E8" s="1012"/>
      <c r="F8" s="1012"/>
      <c r="G8" s="1012"/>
      <c r="H8" s="1012"/>
      <c r="I8" s="1012"/>
      <c r="J8" s="1012"/>
      <c r="K8" s="1012"/>
    </row>
    <row r="9" spans="3:11" ht="17.5" x14ac:dyDescent="0.35">
      <c r="C9" s="455" t="s">
        <v>932</v>
      </c>
      <c r="D9" s="948" t="s">
        <v>2784</v>
      </c>
      <c r="E9" s="948"/>
      <c r="F9" s="948"/>
      <c r="G9" s="948"/>
      <c r="H9" s="948"/>
      <c r="I9" s="948"/>
      <c r="J9" s="948"/>
      <c r="K9" s="948"/>
    </row>
    <row r="10" spans="3:11" ht="17.5" x14ac:dyDescent="0.35">
      <c r="C10" s="455" t="s">
        <v>936</v>
      </c>
      <c r="D10" s="940" t="s">
        <v>2785</v>
      </c>
      <c r="E10" s="941"/>
      <c r="F10" s="941"/>
      <c r="G10" s="941"/>
      <c r="H10" s="941"/>
      <c r="I10" s="941"/>
      <c r="J10" s="941"/>
      <c r="K10" s="942"/>
    </row>
    <row r="11" spans="3:11" ht="17.5" x14ac:dyDescent="0.35">
      <c r="C11" s="455" t="s">
        <v>191</v>
      </c>
      <c r="D11" s="948" t="s">
        <v>942</v>
      </c>
      <c r="E11" s="948"/>
      <c r="F11" s="948"/>
      <c r="G11" s="948"/>
      <c r="H11" s="948"/>
      <c r="I11" s="948"/>
      <c r="J11" s="948"/>
      <c r="K11" s="948"/>
    </row>
    <row r="12" spans="3:11" ht="17.5" x14ac:dyDescent="0.35">
      <c r="C12" s="455" t="s">
        <v>951</v>
      </c>
      <c r="D12" s="948" t="s">
        <v>2786</v>
      </c>
      <c r="E12" s="948"/>
      <c r="F12" s="948"/>
      <c r="G12" s="948"/>
      <c r="H12" s="948"/>
      <c r="I12" s="948"/>
      <c r="J12" s="948"/>
      <c r="K12" s="948"/>
    </row>
    <row r="13" spans="3:11" ht="17.5" x14ac:dyDescent="0.35">
      <c r="C13" s="455" t="s">
        <v>961</v>
      </c>
      <c r="D13" s="940" t="s">
        <v>962</v>
      </c>
      <c r="E13" s="941"/>
      <c r="F13" s="941"/>
      <c r="G13" s="941"/>
      <c r="H13" s="941"/>
      <c r="I13" s="941"/>
      <c r="J13" s="941"/>
      <c r="K13" s="942"/>
    </row>
    <row r="14" spans="3:11" ht="17.5" x14ac:dyDescent="0.35">
      <c r="C14" s="455" t="s">
        <v>2787</v>
      </c>
      <c r="D14" s="940" t="s">
        <v>2788</v>
      </c>
      <c r="E14" s="941"/>
      <c r="F14" s="941"/>
      <c r="G14" s="941"/>
      <c r="H14" s="941"/>
      <c r="I14" s="941"/>
      <c r="J14" s="941"/>
      <c r="K14" s="942"/>
    </row>
    <row r="15" spans="3:11" ht="17.5" x14ac:dyDescent="0.35">
      <c r="C15" s="537" t="s">
        <v>2789</v>
      </c>
      <c r="D15" s="940" t="s">
        <v>2790</v>
      </c>
      <c r="E15" s="941"/>
      <c r="F15" s="941"/>
      <c r="G15" s="941"/>
      <c r="H15" s="941"/>
      <c r="I15" s="941"/>
      <c r="J15" s="941"/>
      <c r="K15" s="942"/>
    </row>
  </sheetData>
  <mergeCells count="11">
    <mergeCell ref="D9:K9"/>
    <mergeCell ref="D5:J5"/>
    <mergeCell ref="D6:K6"/>
    <mergeCell ref="D7:K7"/>
    <mergeCell ref="D8:K8"/>
    <mergeCell ref="D13:K13"/>
    <mergeCell ref="D14:K14"/>
    <mergeCell ref="D15:K15"/>
    <mergeCell ref="D10:K10"/>
    <mergeCell ref="D11:K11"/>
    <mergeCell ref="D12:K12"/>
  </mergeCells>
  <phoneticPr fontId="79"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99C6-E2BA-4613-A4BF-B16121D440CF}">
  <sheetPr>
    <tabColor rgb="FF00B050"/>
    <pageSetUpPr fitToPage="1"/>
  </sheetPr>
  <dimension ref="A1:O63"/>
  <sheetViews>
    <sheetView showGridLines="0" topLeftCell="A28" workbookViewId="0">
      <selection activeCell="F16" sqref="F16"/>
    </sheetView>
  </sheetViews>
  <sheetFormatPr defaultColWidth="0" defaultRowHeight="14.5" zeroHeight="1" x14ac:dyDescent="0.35"/>
  <cols>
    <col min="1" max="15" width="9.1796875" customWidth="1"/>
    <col min="16" max="17" width="9.1796875" hidden="1" customWidth="1"/>
    <col min="18" max="16384" width="9.1796875" hidden="1"/>
  </cols>
  <sheetData>
    <row r="1" spans="3:3" x14ac:dyDescent="0.35">
      <c r="C1" t="s">
        <v>2791</v>
      </c>
    </row>
    <row r="2" spans="3:3" x14ac:dyDescent="0.35"/>
    <row r="3" spans="3:3" x14ac:dyDescent="0.35"/>
    <row r="4" spans="3:3" x14ac:dyDescent="0.35"/>
    <row r="5" spans="3:3" x14ac:dyDescent="0.35"/>
    <row r="6" spans="3:3" x14ac:dyDescent="0.35"/>
    <row r="7" spans="3:3" x14ac:dyDescent="0.35"/>
    <row r="8" spans="3:3" x14ac:dyDescent="0.35"/>
    <row r="9" spans="3:3" x14ac:dyDescent="0.35"/>
    <row r="10" spans="3:3" x14ac:dyDescent="0.35"/>
    <row r="11" spans="3:3" x14ac:dyDescent="0.35"/>
    <row r="12" spans="3:3" x14ac:dyDescent="0.35"/>
    <row r="13" spans="3:3" x14ac:dyDescent="0.35"/>
    <row r="14" spans="3:3" x14ac:dyDescent="0.35"/>
    <row r="15" spans="3:3" x14ac:dyDescent="0.35"/>
    <row r="16" spans="3:3"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sheetData>
  <pageMargins left="0.7" right="0.7"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86C9-14D0-49E4-A85A-7995C5CD0DEE}">
  <sheetPr codeName="Sheet1">
    <tabColor theme="4" tint="0.59999389629810485"/>
    <pageSetUpPr fitToPage="1"/>
  </sheetPr>
  <dimension ref="A1:AT118"/>
  <sheetViews>
    <sheetView showGridLines="0" tabSelected="1" zoomScale="81" zoomScaleNormal="81" workbookViewId="0">
      <selection activeCell="E3" sqref="E3:F3"/>
    </sheetView>
  </sheetViews>
  <sheetFormatPr defaultColWidth="0" defaultRowHeight="15.5" zeroHeight="1" x14ac:dyDescent="0.35"/>
  <cols>
    <col min="1" max="1" width="8.1796875" style="13" customWidth="1"/>
    <col min="2" max="2" width="8.453125" style="13" customWidth="1"/>
    <col min="3" max="3" width="3.26953125" style="13" customWidth="1"/>
    <col min="4" max="4" width="38.81640625" style="13" customWidth="1"/>
    <col min="5" max="5" width="35.1796875" style="13" customWidth="1"/>
    <col min="6" max="6" width="10" style="13" customWidth="1"/>
    <col min="7" max="7" width="9.81640625" style="13" customWidth="1"/>
    <col min="8" max="8" width="14.1796875" style="13" customWidth="1"/>
    <col min="9" max="9" width="11.26953125" style="13" customWidth="1"/>
    <col min="10" max="10" width="20.81640625" style="13" customWidth="1"/>
    <col min="11" max="11" width="8.1796875" style="13" customWidth="1"/>
    <col min="12" max="12" width="10.54296875" style="13" customWidth="1"/>
    <col min="13" max="13" width="4.26953125" style="13" hidden="1" customWidth="1"/>
    <col min="14" max="14" width="9.26953125" style="13" customWidth="1"/>
    <col min="15" max="15" width="10.1796875" style="13" customWidth="1"/>
    <col min="16" max="16" width="2" style="13" customWidth="1"/>
    <col min="17" max="17" width="19.453125" style="13" customWidth="1"/>
    <col min="18" max="18" width="18.7265625" style="13" customWidth="1"/>
    <col min="19" max="19" width="0" style="13" hidden="1" customWidth="1"/>
    <col min="20" max="16384" width="9.26953125" style="13" hidden="1"/>
  </cols>
  <sheetData>
    <row r="1" spans="2:22" ht="21.75" customHeight="1" thickBot="1" x14ac:dyDescent="0.6">
      <c r="B1" s="623" t="s">
        <v>84</v>
      </c>
      <c r="C1" s="624"/>
      <c r="D1" s="624"/>
      <c r="E1" s="624"/>
      <c r="F1" s="624"/>
      <c r="G1" s="624"/>
      <c r="H1" s="624"/>
      <c r="I1" s="624"/>
      <c r="J1" s="624"/>
      <c r="K1" s="624"/>
      <c r="L1" s="624"/>
      <c r="M1" s="624"/>
      <c r="N1" s="624"/>
      <c r="O1" s="625"/>
      <c r="P1" s="625"/>
      <c r="Q1" s="626"/>
      <c r="R1" s="627"/>
    </row>
    <row r="2" spans="2:22" ht="51.75" customHeight="1" x14ac:dyDescent="0.35">
      <c r="B2" s="640" t="s">
        <v>85</v>
      </c>
      <c r="C2" s="640"/>
      <c r="D2" s="640"/>
      <c r="E2" s="640"/>
      <c r="F2" s="640"/>
      <c r="G2" s="640"/>
      <c r="H2" s="640"/>
      <c r="I2" s="640"/>
      <c r="J2" s="640"/>
      <c r="K2" s="640"/>
      <c r="L2" s="640"/>
      <c r="M2" s="640"/>
      <c r="N2" s="640"/>
      <c r="S2" s="187"/>
      <c r="T2" s="187"/>
      <c r="U2" s="187"/>
      <c r="V2" s="187"/>
    </row>
    <row r="3" spans="2:22" ht="15" customHeight="1" x14ac:dyDescent="0.35">
      <c r="B3" s="639" t="s">
        <v>86</v>
      </c>
      <c r="C3" s="639"/>
      <c r="D3" s="639"/>
      <c r="E3" s="634" t="s">
        <v>1083</v>
      </c>
      <c r="F3" s="635"/>
      <c r="G3" s="186" t="s">
        <v>87</v>
      </c>
      <c r="H3" s="186"/>
      <c r="I3" s="628"/>
      <c r="J3" s="628"/>
      <c r="K3" s="628"/>
      <c r="L3" s="628"/>
      <c r="M3" s="577"/>
      <c r="O3" s="629"/>
      <c r="P3" s="629"/>
      <c r="Q3" s="629"/>
      <c r="R3" s="629"/>
      <c r="S3" s="187"/>
      <c r="T3" s="187"/>
    </row>
    <row r="4" spans="2:22" s="186" customFormat="1" ht="15.65" customHeight="1" x14ac:dyDescent="0.35">
      <c r="B4" s="639" t="s">
        <v>88</v>
      </c>
      <c r="C4" s="639"/>
      <c r="D4" s="639"/>
      <c r="E4" s="636"/>
      <c r="F4" s="637"/>
      <c r="G4" s="637"/>
      <c r="H4" s="637"/>
      <c r="I4" s="637"/>
      <c r="J4" s="637"/>
      <c r="K4" s="637"/>
      <c r="L4" s="638"/>
      <c r="O4" s="629"/>
      <c r="P4" s="629"/>
      <c r="Q4" s="629"/>
      <c r="R4" s="629"/>
      <c r="S4" s="195"/>
      <c r="T4" s="186">
        <f>E4</f>
        <v>0</v>
      </c>
    </row>
    <row r="5" spans="2:22" s="186" customFormat="1" x14ac:dyDescent="0.35">
      <c r="B5" s="639" t="s">
        <v>89</v>
      </c>
      <c r="C5" s="639"/>
      <c r="D5" s="639"/>
      <c r="E5" s="622"/>
      <c r="F5" s="622"/>
      <c r="G5" s="622"/>
      <c r="H5" s="622"/>
      <c r="I5" s="622"/>
      <c r="J5" s="622"/>
      <c r="K5" s="622"/>
      <c r="L5" s="622"/>
      <c r="O5" s="629"/>
      <c r="P5" s="629"/>
      <c r="Q5" s="629"/>
      <c r="R5" s="629"/>
      <c r="S5" s="195"/>
      <c r="T5" s="186">
        <f>E5</f>
        <v>0</v>
      </c>
    </row>
    <row r="6" spans="2:22" x14ac:dyDescent="0.35">
      <c r="B6" s="639" t="s">
        <v>90</v>
      </c>
      <c r="C6" s="639"/>
      <c r="D6" s="639"/>
      <c r="E6" s="622"/>
      <c r="F6" s="622"/>
      <c r="G6" s="622"/>
      <c r="H6" s="622"/>
      <c r="I6" s="622"/>
      <c r="J6" s="622"/>
      <c r="K6" s="622"/>
      <c r="L6" s="622"/>
      <c r="O6" s="629"/>
      <c r="P6" s="629"/>
      <c r="Q6" s="629"/>
      <c r="R6" s="629"/>
      <c r="S6" s="187"/>
    </row>
    <row r="7" spans="2:22" ht="15" customHeight="1" x14ac:dyDescent="0.35">
      <c r="B7" s="639" t="s">
        <v>91</v>
      </c>
      <c r="C7" s="639"/>
      <c r="D7" s="639"/>
      <c r="E7" s="622"/>
      <c r="F7" s="622"/>
      <c r="G7" s="622"/>
      <c r="H7" s="622"/>
      <c r="I7" s="622"/>
      <c r="J7" s="622"/>
      <c r="K7" s="622"/>
      <c r="L7" s="622"/>
      <c r="O7" s="629"/>
      <c r="P7" s="629"/>
      <c r="Q7" s="629"/>
      <c r="R7" s="629"/>
      <c r="S7" s="187"/>
    </row>
    <row r="8" spans="2:22" ht="15" customHeight="1" x14ac:dyDescent="0.35">
      <c r="B8" s="639" t="s">
        <v>92</v>
      </c>
      <c r="C8" s="639"/>
      <c r="D8" s="639"/>
      <c r="E8" s="622"/>
      <c r="F8" s="622"/>
      <c r="G8" s="622"/>
      <c r="H8" s="622"/>
      <c r="I8" s="622"/>
      <c r="J8" s="622"/>
      <c r="K8" s="622"/>
      <c r="L8" s="622"/>
      <c r="O8" s="629"/>
      <c r="P8" s="629"/>
      <c r="Q8" s="629"/>
      <c r="R8" s="629"/>
      <c r="S8" s="187"/>
    </row>
    <row r="9" spans="2:22" ht="15" customHeight="1" x14ac:dyDescent="0.35">
      <c r="B9" s="639" t="s">
        <v>93</v>
      </c>
      <c r="C9" s="639"/>
      <c r="D9" s="639"/>
      <c r="E9" s="622"/>
      <c r="F9" s="622"/>
      <c r="G9" s="622"/>
      <c r="H9" s="622"/>
      <c r="I9" s="622"/>
      <c r="J9" s="622"/>
      <c r="K9" s="622"/>
      <c r="L9" s="622"/>
      <c r="O9" s="629"/>
      <c r="P9" s="629"/>
      <c r="Q9" s="629"/>
      <c r="R9" s="629"/>
      <c r="S9" s="187"/>
    </row>
    <row r="10" spans="2:22" x14ac:dyDescent="0.35">
      <c r="B10" s="639" t="s">
        <v>94</v>
      </c>
      <c r="C10" s="639"/>
      <c r="D10" s="639"/>
      <c r="E10" s="630"/>
      <c r="F10" s="630"/>
      <c r="G10" s="631"/>
      <c r="H10" s="360" t="s">
        <v>95</v>
      </c>
      <c r="I10" s="632"/>
      <c r="J10" s="633"/>
      <c r="K10" s="633"/>
      <c r="L10" s="633"/>
      <c r="O10" s="629"/>
      <c r="P10" s="629"/>
      <c r="Q10" s="629"/>
      <c r="R10" s="629"/>
      <c r="S10" s="187"/>
    </row>
    <row r="11" spans="2:22" x14ac:dyDescent="0.35">
      <c r="B11" s="639" t="s">
        <v>96</v>
      </c>
      <c r="C11" s="639"/>
      <c r="D11" s="639"/>
      <c r="E11" s="622"/>
      <c r="F11" s="622"/>
      <c r="G11" s="622"/>
      <c r="H11" s="196"/>
      <c r="I11" s="577" t="s">
        <v>97</v>
      </c>
      <c r="J11" s="622"/>
      <c r="K11" s="622"/>
      <c r="L11" s="622"/>
      <c r="M11" s="622"/>
      <c r="Q11" s="187"/>
      <c r="R11" s="187"/>
      <c r="S11" s="187"/>
      <c r="T11" s="195"/>
    </row>
    <row r="12" spans="2:22" ht="16" customHeight="1" x14ac:dyDescent="0.35">
      <c r="B12" s="186" t="s">
        <v>98</v>
      </c>
      <c r="C12" s="186"/>
      <c r="D12" s="186"/>
      <c r="E12" s="368"/>
      <c r="F12" s="577"/>
      <c r="G12" s="577"/>
      <c r="H12" s="196"/>
      <c r="Q12" s="187"/>
      <c r="R12" s="187"/>
      <c r="S12" s="187"/>
      <c r="T12" s="187"/>
    </row>
    <row r="13" spans="2:22" ht="41.15" customHeight="1" x14ac:dyDescent="0.35">
      <c r="B13" s="613" t="s">
        <v>99</v>
      </c>
      <c r="C13" s="613"/>
      <c r="D13" s="614"/>
      <c r="E13" s="368"/>
      <c r="F13" s="577"/>
      <c r="G13" s="577"/>
      <c r="H13" s="196"/>
      <c r="Q13" s="187"/>
      <c r="R13" s="187"/>
      <c r="S13" s="187"/>
      <c r="T13" s="187"/>
    </row>
    <row r="14" spans="2:22" ht="74.25" customHeight="1" x14ac:dyDescent="0.35">
      <c r="B14" s="613" t="s">
        <v>100</v>
      </c>
      <c r="C14" s="613"/>
      <c r="D14" s="614"/>
      <c r="E14" s="368"/>
      <c r="F14" s="577"/>
      <c r="G14" s="577"/>
      <c r="H14" s="196"/>
      <c r="Q14" s="187"/>
      <c r="R14" s="187"/>
      <c r="S14" s="187"/>
      <c r="T14" s="187"/>
    </row>
    <row r="15" spans="2:22" ht="41.15" customHeight="1" x14ac:dyDescent="0.35">
      <c r="B15" s="576"/>
      <c r="C15" s="576"/>
      <c r="D15" s="576"/>
      <c r="E15" s="577"/>
      <c r="F15" s="577"/>
      <c r="G15" s="577"/>
      <c r="H15" s="196"/>
      <c r="Q15" s="187"/>
      <c r="R15" s="187"/>
      <c r="S15" s="187"/>
      <c r="T15" s="187"/>
    </row>
    <row r="16" spans="2:22" ht="16" customHeight="1" x14ac:dyDescent="0.35">
      <c r="B16" s="186"/>
      <c r="C16" s="186"/>
      <c r="D16" s="186"/>
      <c r="E16" s="577"/>
      <c r="F16" s="577"/>
      <c r="G16" s="577"/>
      <c r="H16" s="196"/>
      <c r="I16" s="407"/>
      <c r="Q16" s="187"/>
      <c r="R16" s="187"/>
      <c r="S16" s="187"/>
      <c r="T16" s="187"/>
    </row>
    <row r="17" spans="2:20" ht="16" customHeight="1" x14ac:dyDescent="0.35">
      <c r="B17" s="615" t="s">
        <v>101</v>
      </c>
      <c r="C17" s="615"/>
      <c r="D17" s="616"/>
      <c r="E17" s="622"/>
      <c r="F17" s="622"/>
      <c r="G17" s="622"/>
      <c r="H17" s="622"/>
      <c r="I17" s="622"/>
      <c r="J17" s="622"/>
      <c r="K17" s="622"/>
      <c r="L17" s="622"/>
      <c r="Q17" s="187"/>
      <c r="R17" s="187"/>
      <c r="S17" s="187"/>
      <c r="T17" s="187"/>
    </row>
    <row r="18" spans="2:20" ht="16" customHeight="1" x14ac:dyDescent="0.35">
      <c r="B18" s="615" t="s">
        <v>89</v>
      </c>
      <c r="C18" s="615"/>
      <c r="D18" s="616"/>
      <c r="E18" s="622"/>
      <c r="F18" s="622"/>
      <c r="G18" s="622"/>
      <c r="H18" s="622"/>
      <c r="I18" s="622"/>
      <c r="J18" s="622"/>
      <c r="K18" s="622"/>
      <c r="L18" s="622"/>
      <c r="Q18" s="187"/>
      <c r="R18" s="187"/>
      <c r="S18" s="187"/>
      <c r="T18" s="187"/>
    </row>
    <row r="19" spans="2:20" ht="16" customHeight="1" x14ac:dyDescent="0.35">
      <c r="B19" s="615" t="s">
        <v>90</v>
      </c>
      <c r="C19" s="615"/>
      <c r="D19" s="616"/>
      <c r="E19" s="622"/>
      <c r="F19" s="622"/>
      <c r="G19" s="622"/>
      <c r="H19" s="622"/>
      <c r="I19" s="622"/>
      <c r="J19" s="622"/>
      <c r="K19" s="622"/>
      <c r="L19" s="622"/>
      <c r="Q19" s="187"/>
      <c r="R19" s="187"/>
      <c r="S19" s="187"/>
      <c r="T19" s="187"/>
    </row>
    <row r="20" spans="2:20" ht="16" customHeight="1" x14ac:dyDescent="0.35">
      <c r="B20" s="615" t="s">
        <v>91</v>
      </c>
      <c r="C20" s="615"/>
      <c r="D20" s="616"/>
      <c r="E20" s="622"/>
      <c r="F20" s="622"/>
      <c r="G20" s="622"/>
      <c r="H20" s="622"/>
      <c r="I20" s="622"/>
      <c r="J20" s="622"/>
      <c r="K20" s="622"/>
      <c r="L20" s="622"/>
      <c r="Q20" s="187"/>
      <c r="R20" s="187"/>
      <c r="S20" s="187"/>
      <c r="T20" s="187"/>
    </row>
    <row r="21" spans="2:20" ht="16" customHeight="1" x14ac:dyDescent="0.35">
      <c r="B21" s="615" t="s">
        <v>96</v>
      </c>
      <c r="C21" s="615"/>
      <c r="D21" s="616"/>
      <c r="E21" s="622"/>
      <c r="F21" s="622"/>
      <c r="G21" s="622"/>
      <c r="H21" s="196"/>
      <c r="I21" s="577" t="s">
        <v>97</v>
      </c>
      <c r="J21" s="622"/>
      <c r="K21" s="622"/>
      <c r="L21" s="622"/>
      <c r="M21" s="622"/>
      <c r="Q21" s="187"/>
      <c r="R21" s="187"/>
      <c r="S21" s="187"/>
      <c r="T21" s="187"/>
    </row>
    <row r="22" spans="2:20" ht="16" customHeight="1" x14ac:dyDescent="0.35">
      <c r="B22" s="186" t="s">
        <v>98</v>
      </c>
      <c r="C22" s="186"/>
      <c r="D22" s="186"/>
      <c r="E22" s="368"/>
      <c r="F22" s="577"/>
      <c r="G22" s="577"/>
      <c r="H22" s="196"/>
      <c r="Q22" s="187"/>
      <c r="R22" s="187"/>
      <c r="S22" s="187"/>
      <c r="T22" s="187"/>
    </row>
    <row r="23" spans="2:20" ht="16" customHeight="1" x14ac:dyDescent="0.35">
      <c r="B23" s="577"/>
      <c r="C23" s="577"/>
      <c r="D23" s="577"/>
      <c r="E23" s="577"/>
      <c r="F23" s="577"/>
      <c r="G23" s="577"/>
      <c r="H23" s="577"/>
      <c r="I23" s="577"/>
      <c r="J23" s="577"/>
      <c r="K23" s="577"/>
      <c r="L23" s="577"/>
      <c r="Q23" s="187"/>
      <c r="R23" s="187"/>
      <c r="S23" s="187"/>
      <c r="T23" s="187"/>
    </row>
    <row r="24" spans="2:20" ht="16.5" customHeight="1" x14ac:dyDescent="0.35">
      <c r="B24" s="186"/>
      <c r="C24" s="186"/>
      <c r="D24" s="186"/>
      <c r="E24" s="577"/>
      <c r="F24" s="577"/>
      <c r="G24" s="577"/>
      <c r="H24" s="196"/>
      <c r="I24" s="196"/>
      <c r="Q24" s="187"/>
      <c r="R24" s="187"/>
      <c r="S24" s="187"/>
      <c r="T24" s="187"/>
    </row>
    <row r="25" spans="2:20" ht="16" customHeight="1" x14ac:dyDescent="0.35">
      <c r="B25" s="186" t="s">
        <v>102</v>
      </c>
      <c r="C25" s="186"/>
      <c r="D25" s="186"/>
      <c r="E25" s="577"/>
      <c r="F25" s="577"/>
      <c r="G25" s="577"/>
      <c r="H25" s="645"/>
      <c r="I25" s="646"/>
      <c r="J25" s="646"/>
      <c r="O25" s="187"/>
      <c r="P25" s="187"/>
      <c r="Q25" s="187"/>
      <c r="R25" s="187"/>
    </row>
    <row r="26" spans="2:20" ht="16" customHeight="1" x14ac:dyDescent="0.35">
      <c r="B26" s="186" t="s">
        <v>103</v>
      </c>
      <c r="D26" s="186"/>
      <c r="E26" s="636"/>
      <c r="F26" s="637"/>
      <c r="G26" s="637"/>
      <c r="H26" s="637"/>
      <c r="I26" s="637"/>
      <c r="J26" s="637"/>
      <c r="K26" s="637"/>
      <c r="L26" s="638"/>
      <c r="Q26" s="187"/>
      <c r="R26" s="187"/>
      <c r="S26" s="187"/>
      <c r="T26" s="187"/>
    </row>
    <row r="27" spans="2:20" ht="16" customHeight="1" x14ac:dyDescent="0.35">
      <c r="B27" s="615" t="s">
        <v>87</v>
      </c>
      <c r="C27" s="615"/>
      <c r="D27" s="616"/>
      <c r="E27" s="636"/>
      <c r="F27" s="637"/>
      <c r="G27" s="637"/>
      <c r="H27" s="637"/>
      <c r="I27" s="637"/>
      <c r="J27" s="637"/>
      <c r="K27" s="637"/>
      <c r="L27" s="638"/>
      <c r="Q27" s="187"/>
      <c r="R27" s="187"/>
      <c r="S27" s="187"/>
      <c r="T27" s="187"/>
    </row>
    <row r="28" spans="2:20" ht="67" customHeight="1" x14ac:dyDescent="0.35">
      <c r="B28" s="617" t="s">
        <v>104</v>
      </c>
      <c r="C28" s="617"/>
      <c r="D28" s="618"/>
      <c r="E28" s="619"/>
      <c r="F28" s="620"/>
      <c r="G28" s="620"/>
      <c r="H28" s="620"/>
      <c r="I28" s="620"/>
      <c r="J28" s="620"/>
      <c r="K28" s="620"/>
      <c r="L28" s="621"/>
      <c r="Q28" s="187"/>
      <c r="R28" s="187"/>
      <c r="S28" s="187"/>
      <c r="T28" s="187"/>
    </row>
    <row r="29" spans="2:20" x14ac:dyDescent="0.35">
      <c r="B29" s="186" t="s">
        <v>105</v>
      </c>
      <c r="D29" s="186"/>
      <c r="E29" s="647"/>
      <c r="F29" s="648"/>
      <c r="G29" s="648"/>
      <c r="H29" s="648"/>
      <c r="I29" s="648"/>
      <c r="J29" s="648"/>
      <c r="K29" s="648"/>
      <c r="L29" s="649"/>
      <c r="Q29" s="187"/>
      <c r="R29" s="187"/>
      <c r="S29" s="187"/>
      <c r="T29" s="187"/>
    </row>
    <row r="30" spans="2:20" ht="16" customHeight="1" x14ac:dyDescent="0.35">
      <c r="B30" s="186" t="s">
        <v>91</v>
      </c>
      <c r="D30" s="186"/>
      <c r="E30" s="647"/>
      <c r="F30" s="648"/>
      <c r="G30" s="648"/>
      <c r="H30" s="648"/>
      <c r="I30" s="648"/>
      <c r="J30" s="648"/>
      <c r="K30" s="648"/>
      <c r="L30" s="649"/>
      <c r="Q30" s="187"/>
      <c r="R30" s="187"/>
      <c r="S30" s="187"/>
      <c r="T30" s="187"/>
    </row>
    <row r="31" spans="2:20" ht="16" customHeight="1" x14ac:dyDescent="0.35">
      <c r="B31" s="186" t="s">
        <v>92</v>
      </c>
      <c r="C31" s="186"/>
      <c r="D31" s="186"/>
      <c r="E31" s="647"/>
      <c r="F31" s="648"/>
      <c r="G31" s="648"/>
      <c r="H31" s="648"/>
      <c r="I31" s="648"/>
      <c r="J31" s="648"/>
      <c r="K31" s="648"/>
      <c r="L31" s="649"/>
      <c r="Q31" s="187"/>
      <c r="R31" s="187"/>
      <c r="S31" s="187"/>
      <c r="T31" s="187"/>
    </row>
    <row r="32" spans="2:20" ht="16" customHeight="1" x14ac:dyDescent="0.35">
      <c r="B32" s="186" t="s">
        <v>94</v>
      </c>
      <c r="C32" s="186"/>
      <c r="D32" s="186"/>
      <c r="E32" s="630"/>
      <c r="F32" s="630"/>
      <c r="G32" s="631"/>
      <c r="H32" s="360" t="s">
        <v>95</v>
      </c>
      <c r="I32" s="641"/>
      <c r="J32" s="642"/>
      <c r="K32" s="642"/>
      <c r="L32" s="642"/>
      <c r="Q32" s="187"/>
      <c r="R32" s="187"/>
      <c r="S32" s="187"/>
      <c r="T32" s="187"/>
    </row>
    <row r="33" spans="2:20" ht="16" customHeight="1" x14ac:dyDescent="0.35">
      <c r="B33" s="186" t="s">
        <v>106</v>
      </c>
      <c r="C33" s="186"/>
      <c r="D33" s="186"/>
      <c r="E33" s="622"/>
      <c r="F33" s="622"/>
      <c r="G33" s="622"/>
      <c r="H33" s="196"/>
      <c r="I33" s="577" t="s">
        <v>97</v>
      </c>
      <c r="J33" s="622"/>
      <c r="K33" s="622"/>
      <c r="L33" s="622"/>
      <c r="M33" s="622"/>
      <c r="Q33" s="187"/>
      <c r="R33" s="187"/>
      <c r="S33" s="187"/>
      <c r="T33" s="187"/>
    </row>
    <row r="34" spans="2:20" ht="16" customHeight="1" x14ac:dyDescent="0.35">
      <c r="B34" s="186" t="s">
        <v>98</v>
      </c>
      <c r="C34" s="186"/>
      <c r="D34" s="186"/>
      <c r="E34" s="368"/>
      <c r="F34" s="577"/>
      <c r="G34" s="577"/>
      <c r="H34" s="196"/>
      <c r="Q34" s="187"/>
      <c r="R34" s="187"/>
      <c r="S34" s="187"/>
      <c r="T34" s="187"/>
    </row>
    <row r="35" spans="2:20" ht="16" customHeight="1" x14ac:dyDescent="0.35">
      <c r="B35" s="186"/>
      <c r="C35" s="186"/>
      <c r="D35" s="186"/>
      <c r="E35" s="577"/>
      <c r="F35" s="577"/>
      <c r="G35" s="577"/>
      <c r="H35" s="196"/>
      <c r="I35" s="196"/>
      <c r="Q35" s="187"/>
      <c r="R35" s="187"/>
      <c r="S35" s="187"/>
      <c r="T35" s="187"/>
    </row>
    <row r="36" spans="2:20" ht="16" customHeight="1" x14ac:dyDescent="0.35">
      <c r="B36" s="186" t="s">
        <v>107</v>
      </c>
      <c r="C36" s="186"/>
      <c r="D36" s="186"/>
      <c r="E36" s="577"/>
      <c r="F36" s="577"/>
      <c r="G36" s="577"/>
      <c r="H36" s="196"/>
      <c r="I36" s="196"/>
      <c r="J36" s="643"/>
      <c r="K36" s="644"/>
      <c r="L36" s="644"/>
      <c r="Q36" s="187"/>
      <c r="R36" s="187"/>
      <c r="S36" s="187"/>
      <c r="T36" s="187"/>
    </row>
    <row r="37" spans="2:20" ht="16" customHeight="1" x14ac:dyDescent="0.35">
      <c r="B37" s="197" t="s">
        <v>108</v>
      </c>
      <c r="C37" s="566"/>
      <c r="D37" s="566"/>
      <c r="E37" s="566"/>
      <c r="F37" s="566"/>
      <c r="G37" s="566"/>
      <c r="H37" s="566"/>
      <c r="I37" s="198"/>
      <c r="J37" s="643"/>
      <c r="K37" s="644"/>
      <c r="L37" s="644"/>
      <c r="Q37" s="187"/>
      <c r="R37" s="187"/>
      <c r="S37" s="187"/>
      <c r="T37" s="187"/>
    </row>
    <row r="38" spans="2:20" ht="16" customHeight="1" x14ac:dyDescent="0.35">
      <c r="B38" s="566"/>
      <c r="C38" s="566"/>
      <c r="D38" s="566"/>
      <c r="E38" s="566"/>
      <c r="F38" s="566"/>
      <c r="G38" s="566"/>
      <c r="H38" s="566"/>
      <c r="I38" s="198"/>
      <c r="J38" s="643"/>
      <c r="K38" s="644"/>
      <c r="L38" s="644"/>
      <c r="Q38" s="187"/>
      <c r="R38" s="187"/>
      <c r="S38" s="187"/>
      <c r="T38" s="187"/>
    </row>
    <row r="39" spans="2:20" ht="16" customHeight="1" x14ac:dyDescent="0.35">
      <c r="B39" s="186"/>
      <c r="C39" s="186"/>
      <c r="D39" s="186"/>
      <c r="E39" s="577"/>
      <c r="F39" s="577"/>
      <c r="G39" s="577"/>
      <c r="H39" s="196"/>
      <c r="I39" s="196"/>
      <c r="J39" s="643"/>
      <c r="K39" s="644"/>
      <c r="L39" s="644"/>
      <c r="Q39" s="187"/>
      <c r="R39" s="187"/>
      <c r="S39" s="187"/>
      <c r="T39" s="187"/>
    </row>
    <row r="40" spans="2:20" x14ac:dyDescent="0.35">
      <c r="B40" s="13" t="s">
        <v>109</v>
      </c>
    </row>
    <row r="41" spans="2:20" x14ac:dyDescent="0.35">
      <c r="D41" s="13" t="s">
        <v>110</v>
      </c>
      <c r="I41" s="574"/>
    </row>
    <row r="42" spans="2:20" x14ac:dyDescent="0.35">
      <c r="D42" s="13" t="s">
        <v>111</v>
      </c>
      <c r="I42" s="574"/>
    </row>
    <row r="43" spans="2:20" x14ac:dyDescent="0.35">
      <c r="D43" s="13" t="s">
        <v>112</v>
      </c>
      <c r="I43" s="574"/>
    </row>
    <row r="44" spans="2:20" x14ac:dyDescent="0.35">
      <c r="D44" s="13" t="s">
        <v>113</v>
      </c>
      <c r="I44" s="574"/>
    </row>
    <row r="45" spans="2:20" x14ac:dyDescent="0.35">
      <c r="D45" s="13" t="s">
        <v>114</v>
      </c>
      <c r="I45" s="574"/>
    </row>
    <row r="46" spans="2:20" x14ac:dyDescent="0.35">
      <c r="D46" s="13" t="s">
        <v>115</v>
      </c>
      <c r="I46" s="574"/>
    </row>
    <row r="47" spans="2:20" x14ac:dyDescent="0.35">
      <c r="D47" s="199" t="s">
        <v>116</v>
      </c>
      <c r="E47" s="200"/>
      <c r="F47" s="200"/>
      <c r="G47" s="200"/>
      <c r="H47" s="200"/>
      <c r="I47" s="574"/>
    </row>
    <row r="48" spans="2:20" x14ac:dyDescent="0.35">
      <c r="D48" s="13" t="s">
        <v>117</v>
      </c>
      <c r="I48" s="201">
        <f>SUM(I41:I47)</f>
        <v>0</v>
      </c>
    </row>
    <row r="49" spans="2:17" x14ac:dyDescent="0.35"/>
    <row r="50" spans="2:17" ht="16" customHeight="1" x14ac:dyDescent="0.35">
      <c r="B50" s="650" t="s">
        <v>118</v>
      </c>
      <c r="C50" s="651"/>
      <c r="D50" s="651"/>
      <c r="E50" s="651"/>
      <c r="F50" s="651"/>
      <c r="G50" s="651"/>
      <c r="H50" s="651"/>
      <c r="I50" s="651"/>
      <c r="J50" s="651"/>
      <c r="K50" s="651"/>
      <c r="L50" s="651"/>
      <c r="M50" s="651"/>
      <c r="N50" s="651"/>
      <c r="O50" s="651"/>
      <c r="P50" s="651"/>
      <c r="Q50" s="651"/>
    </row>
    <row r="51" spans="2:17" x14ac:dyDescent="0.35">
      <c r="B51" s="652"/>
      <c r="C51" s="652"/>
      <c r="D51" s="652"/>
      <c r="E51" s="652"/>
      <c r="F51" s="652"/>
      <c r="G51" s="652"/>
      <c r="H51" s="652"/>
      <c r="I51" s="652"/>
      <c r="J51" s="652"/>
      <c r="K51" s="652"/>
      <c r="L51" s="652"/>
      <c r="M51" s="652"/>
      <c r="N51" s="652"/>
      <c r="O51" s="652"/>
      <c r="P51" s="652"/>
      <c r="Q51" s="652"/>
    </row>
    <row r="52" spans="2:17" x14ac:dyDescent="0.35">
      <c r="B52" s="653" t="s">
        <v>119</v>
      </c>
      <c r="C52" s="654"/>
      <c r="D52" s="654"/>
      <c r="E52" s="654"/>
      <c r="F52" s="654"/>
      <c r="G52" s="654"/>
      <c r="H52" s="654"/>
      <c r="I52" s="654"/>
      <c r="J52" s="654"/>
      <c r="K52" s="654"/>
      <c r="L52" s="654"/>
      <c r="M52" s="654"/>
      <c r="N52" s="654"/>
      <c r="O52" s="655"/>
      <c r="P52" s="655"/>
      <c r="Q52" s="655"/>
    </row>
    <row r="53" spans="2:17" ht="31.5" customHeight="1" x14ac:dyDescent="0.35">
      <c r="B53" s="656" t="s">
        <v>120</v>
      </c>
      <c r="C53" s="657"/>
      <c r="D53" s="657"/>
      <c r="E53" s="658"/>
      <c r="F53" s="659" t="s">
        <v>121</v>
      </c>
      <c r="G53" s="659"/>
      <c r="H53" s="659"/>
      <c r="I53" s="659"/>
      <c r="J53" s="660" t="s">
        <v>122</v>
      </c>
      <c r="K53" s="661"/>
      <c r="L53" s="662"/>
      <c r="M53" s="663" t="s">
        <v>123</v>
      </c>
      <c r="N53" s="664"/>
      <c r="O53" s="665"/>
      <c r="P53" s="660" t="s">
        <v>124</v>
      </c>
      <c r="Q53" s="666"/>
    </row>
    <row r="54" spans="2:17" x14ac:dyDescent="0.35">
      <c r="B54" s="667"/>
      <c r="C54" s="668"/>
      <c r="D54" s="668"/>
      <c r="E54" s="669"/>
      <c r="F54" s="667"/>
      <c r="G54" s="668"/>
      <c r="H54" s="668"/>
      <c r="I54" s="669"/>
      <c r="J54" s="670"/>
      <c r="K54" s="671"/>
      <c r="L54" s="672"/>
      <c r="M54" s="667"/>
      <c r="N54" s="668"/>
      <c r="O54" s="669"/>
      <c r="P54" s="667"/>
      <c r="Q54" s="669"/>
    </row>
    <row r="55" spans="2:17" x14ac:dyDescent="0.35">
      <c r="B55" s="667"/>
      <c r="C55" s="668"/>
      <c r="D55" s="668"/>
      <c r="E55" s="669"/>
      <c r="F55" s="667"/>
      <c r="G55" s="668"/>
      <c r="H55" s="668"/>
      <c r="I55" s="669"/>
      <c r="J55" s="670"/>
      <c r="K55" s="671"/>
      <c r="L55" s="672"/>
      <c r="M55" s="667"/>
      <c r="N55" s="668"/>
      <c r="O55" s="669"/>
      <c r="P55" s="667"/>
      <c r="Q55" s="669"/>
    </row>
    <row r="56" spans="2:17" x14ac:dyDescent="0.35">
      <c r="B56" s="667"/>
      <c r="C56" s="668"/>
      <c r="D56" s="668"/>
      <c r="E56" s="669"/>
      <c r="F56" s="667"/>
      <c r="G56" s="668"/>
      <c r="H56" s="668"/>
      <c r="I56" s="669"/>
      <c r="J56" s="670"/>
      <c r="K56" s="671"/>
      <c r="L56" s="672"/>
      <c r="M56" s="667"/>
      <c r="N56" s="668"/>
      <c r="O56" s="669"/>
      <c r="P56" s="667"/>
      <c r="Q56" s="669"/>
    </row>
    <row r="57" spans="2:17" x14ac:dyDescent="0.35">
      <c r="B57" s="667"/>
      <c r="C57" s="668"/>
      <c r="D57" s="668"/>
      <c r="E57" s="669"/>
      <c r="F57" s="667"/>
      <c r="G57" s="668"/>
      <c r="H57" s="668"/>
      <c r="I57" s="669"/>
      <c r="J57" s="670"/>
      <c r="K57" s="671"/>
      <c r="L57" s="672"/>
      <c r="M57" s="667"/>
      <c r="N57" s="668"/>
      <c r="O57" s="669"/>
      <c r="P57" s="667"/>
      <c r="Q57" s="669"/>
    </row>
    <row r="58" spans="2:17" x14ac:dyDescent="0.35">
      <c r="B58" s="667"/>
      <c r="C58" s="668"/>
      <c r="D58" s="668"/>
      <c r="E58" s="669"/>
      <c r="F58" s="667"/>
      <c r="G58" s="668"/>
      <c r="H58" s="668"/>
      <c r="I58" s="669"/>
      <c r="J58" s="670"/>
      <c r="K58" s="671"/>
      <c r="L58" s="672"/>
      <c r="M58" s="667"/>
      <c r="N58" s="668"/>
      <c r="O58" s="669"/>
      <c r="P58" s="667"/>
      <c r="Q58" s="669"/>
    </row>
    <row r="59" spans="2:17" x14ac:dyDescent="0.35">
      <c r="B59" s="667"/>
      <c r="C59" s="668"/>
      <c r="D59" s="668"/>
      <c r="E59" s="669"/>
      <c r="F59" s="667"/>
      <c r="G59" s="668"/>
      <c r="H59" s="668"/>
      <c r="I59" s="669"/>
      <c r="J59" s="670"/>
      <c r="K59" s="671"/>
      <c r="L59" s="672"/>
      <c r="M59" s="667"/>
      <c r="N59" s="668"/>
      <c r="O59" s="669"/>
      <c r="P59" s="667"/>
      <c r="Q59" s="669"/>
    </row>
    <row r="60" spans="2:17" x14ac:dyDescent="0.35">
      <c r="B60" s="667"/>
      <c r="C60" s="668"/>
      <c r="D60" s="668"/>
      <c r="E60" s="669"/>
      <c r="F60" s="667"/>
      <c r="G60" s="668"/>
      <c r="H60" s="668"/>
      <c r="I60" s="669"/>
      <c r="J60" s="670"/>
      <c r="K60" s="671"/>
      <c r="L60" s="672"/>
      <c r="M60" s="667"/>
      <c r="N60" s="668"/>
      <c r="O60" s="669"/>
      <c r="P60" s="667"/>
      <c r="Q60" s="669"/>
    </row>
    <row r="61" spans="2:17" x14ac:dyDescent="0.35">
      <c r="B61" s="13" t="s">
        <v>125</v>
      </c>
      <c r="O61" s="202"/>
    </row>
    <row r="62" spans="2:17" ht="14.25" customHeight="1" x14ac:dyDescent="0.35"/>
    <row r="63" spans="2:17" ht="14.25" customHeight="1" x14ac:dyDescent="0.35">
      <c r="B63" s="653" t="s">
        <v>126</v>
      </c>
      <c r="C63" s="673"/>
      <c r="D63" s="673"/>
      <c r="E63" s="673"/>
      <c r="F63" s="673"/>
      <c r="G63" s="673"/>
      <c r="H63" s="673"/>
      <c r="I63" s="673"/>
      <c r="J63" s="673"/>
      <c r="K63" s="673"/>
      <c r="L63" s="673"/>
      <c r="M63" s="673"/>
      <c r="N63" s="673"/>
      <c r="O63" s="655"/>
    </row>
    <row r="64" spans="2:17" ht="45.25" customHeight="1" x14ac:dyDescent="0.35">
      <c r="B64" s="681" t="s">
        <v>127</v>
      </c>
      <c r="C64" s="682"/>
      <c r="D64" s="682"/>
      <c r="E64" s="682"/>
      <c r="F64" s="682"/>
      <c r="G64" s="682"/>
      <c r="H64" s="682"/>
      <c r="I64" s="682"/>
      <c r="J64" s="682"/>
      <c r="K64" s="682"/>
      <c r="L64" s="682"/>
      <c r="M64" s="682"/>
      <c r="N64" s="682"/>
      <c r="O64" s="683"/>
    </row>
    <row r="65" spans="2:15" ht="14.25" customHeight="1" x14ac:dyDescent="0.35">
      <c r="B65" s="676" t="s">
        <v>128</v>
      </c>
      <c r="C65" s="677"/>
      <c r="D65" s="677"/>
      <c r="E65" s="677"/>
      <c r="F65" s="677"/>
      <c r="G65" s="677"/>
      <c r="H65" s="677"/>
      <c r="I65" s="677"/>
      <c r="J65" s="677"/>
      <c r="K65" s="677"/>
      <c r="L65" s="678"/>
      <c r="M65" s="203" t="s">
        <v>129</v>
      </c>
      <c r="N65" s="370" t="s">
        <v>129</v>
      </c>
      <c r="O65" s="370" t="s">
        <v>130</v>
      </c>
    </row>
    <row r="66" spans="2:15" ht="14.25" customHeight="1" x14ac:dyDescent="0.35">
      <c r="B66" s="676" t="s">
        <v>131</v>
      </c>
      <c r="C66" s="677"/>
      <c r="D66" s="677"/>
      <c r="E66" s="677"/>
      <c r="F66" s="677"/>
      <c r="G66" s="677"/>
      <c r="H66" s="677"/>
      <c r="I66" s="677"/>
      <c r="J66" s="677"/>
      <c r="K66" s="677"/>
      <c r="L66" s="678"/>
      <c r="M66" s="203" t="s">
        <v>129</v>
      </c>
      <c r="N66" s="370" t="s">
        <v>129</v>
      </c>
      <c r="O66" s="370" t="s">
        <v>130</v>
      </c>
    </row>
    <row r="67" spans="2:15" ht="14.25" customHeight="1" x14ac:dyDescent="0.35">
      <c r="B67" s="676" t="s">
        <v>132</v>
      </c>
      <c r="C67" s="677"/>
      <c r="D67" s="677"/>
      <c r="E67" s="677"/>
      <c r="F67" s="677"/>
      <c r="G67" s="677"/>
      <c r="H67" s="677"/>
      <c r="I67" s="677"/>
      <c r="J67" s="677"/>
      <c r="K67" s="677"/>
      <c r="L67" s="678"/>
      <c r="M67" s="203" t="s">
        <v>129</v>
      </c>
      <c r="N67" s="370" t="s">
        <v>129</v>
      </c>
      <c r="O67" s="370" t="s">
        <v>130</v>
      </c>
    </row>
    <row r="68" spans="2:15" ht="14.25" customHeight="1" x14ac:dyDescent="0.35">
      <c r="B68" s="676" t="s">
        <v>133</v>
      </c>
      <c r="C68" s="677"/>
      <c r="D68" s="677"/>
      <c r="E68" s="677"/>
      <c r="F68" s="677"/>
      <c r="G68" s="677"/>
      <c r="H68" s="677"/>
      <c r="I68" s="677"/>
      <c r="J68" s="677"/>
      <c r="K68" s="677"/>
      <c r="L68" s="678"/>
      <c r="M68" s="203" t="s">
        <v>129</v>
      </c>
      <c r="N68" s="370" t="s">
        <v>129</v>
      </c>
      <c r="O68" s="370" t="s">
        <v>130</v>
      </c>
    </row>
    <row r="69" spans="2:15" ht="14.25" customHeight="1" x14ac:dyDescent="0.35">
      <c r="B69" s="676" t="s">
        <v>134</v>
      </c>
      <c r="C69" s="677"/>
      <c r="D69" s="677"/>
      <c r="E69" s="677"/>
      <c r="F69" s="677"/>
      <c r="G69" s="677"/>
      <c r="H69" s="677"/>
      <c r="I69" s="677"/>
      <c r="J69" s="677"/>
      <c r="K69" s="677"/>
      <c r="L69" s="678"/>
      <c r="M69" s="203" t="s">
        <v>129</v>
      </c>
      <c r="N69" s="370" t="s">
        <v>129</v>
      </c>
      <c r="O69" s="370" t="s">
        <v>130</v>
      </c>
    </row>
    <row r="70" spans="2:15" ht="14.25" customHeight="1" x14ac:dyDescent="0.35">
      <c r="B70" s="676" t="s">
        <v>135</v>
      </c>
      <c r="C70" s="677"/>
      <c r="D70" s="677"/>
      <c r="E70" s="677"/>
      <c r="F70" s="677"/>
      <c r="G70" s="677"/>
      <c r="H70" s="677"/>
      <c r="I70" s="677"/>
      <c r="J70" s="677"/>
      <c r="K70" s="677"/>
      <c r="L70" s="678"/>
      <c r="M70" s="203" t="s">
        <v>129</v>
      </c>
      <c r="N70" s="370" t="s">
        <v>129</v>
      </c>
      <c r="O70" s="370" t="s">
        <v>130</v>
      </c>
    </row>
    <row r="71" spans="2:15" ht="14.25" customHeight="1" x14ac:dyDescent="0.35">
      <c r="B71" s="676" t="s">
        <v>136</v>
      </c>
      <c r="C71" s="677"/>
      <c r="D71" s="677"/>
      <c r="E71" s="677"/>
      <c r="F71" s="677"/>
      <c r="G71" s="677"/>
      <c r="H71" s="677"/>
      <c r="I71" s="677"/>
      <c r="J71" s="677"/>
      <c r="K71" s="677"/>
      <c r="L71" s="678"/>
      <c r="M71" s="203" t="s">
        <v>129</v>
      </c>
      <c r="N71" s="370" t="s">
        <v>129</v>
      </c>
      <c r="O71" s="370" t="s">
        <v>130</v>
      </c>
    </row>
    <row r="72" spans="2:15" ht="14.25" customHeight="1" x14ac:dyDescent="0.35">
      <c r="B72" s="676" t="s">
        <v>137</v>
      </c>
      <c r="C72" s="677"/>
      <c r="D72" s="677"/>
      <c r="E72" s="677"/>
      <c r="F72" s="677"/>
      <c r="G72" s="677"/>
      <c r="H72" s="677"/>
      <c r="I72" s="677"/>
      <c r="J72" s="677"/>
      <c r="K72" s="677"/>
      <c r="L72" s="678"/>
      <c r="M72" s="203" t="s">
        <v>129</v>
      </c>
      <c r="N72" s="370" t="s">
        <v>129</v>
      </c>
      <c r="O72" s="370" t="s">
        <v>130</v>
      </c>
    </row>
    <row r="73" spans="2:15" ht="14.25" customHeight="1" x14ac:dyDescent="0.35">
      <c r="B73" s="676" t="s">
        <v>138</v>
      </c>
      <c r="C73" s="677"/>
      <c r="D73" s="677"/>
      <c r="E73" s="677"/>
      <c r="F73" s="677"/>
      <c r="G73" s="677"/>
      <c r="H73" s="677"/>
      <c r="I73" s="677"/>
      <c r="J73" s="677"/>
      <c r="K73" s="677"/>
      <c r="L73" s="678"/>
      <c r="M73" s="203" t="s">
        <v>129</v>
      </c>
      <c r="N73" s="370" t="s">
        <v>129</v>
      </c>
      <c r="O73" s="370" t="s">
        <v>130</v>
      </c>
    </row>
    <row r="74" spans="2:15" ht="14.25" customHeight="1" x14ac:dyDescent="0.35">
      <c r="B74" s="676" t="s">
        <v>139</v>
      </c>
      <c r="C74" s="677"/>
      <c r="D74" s="677"/>
      <c r="E74" s="677"/>
      <c r="F74" s="677"/>
      <c r="G74" s="677"/>
      <c r="H74" s="677"/>
      <c r="I74" s="677"/>
      <c r="J74" s="677"/>
      <c r="K74" s="677"/>
      <c r="L74" s="678"/>
      <c r="M74" s="203" t="s">
        <v>129</v>
      </c>
      <c r="N74" s="370" t="s">
        <v>129</v>
      </c>
      <c r="O74" s="370" t="s">
        <v>130</v>
      </c>
    </row>
    <row r="75" spans="2:15" ht="14.25" customHeight="1" x14ac:dyDescent="0.35">
      <c r="B75" s="676" t="s">
        <v>140</v>
      </c>
      <c r="C75" s="679"/>
      <c r="D75" s="679"/>
      <c r="E75" s="679"/>
      <c r="F75" s="679"/>
      <c r="G75" s="679"/>
      <c r="H75" s="679"/>
      <c r="I75" s="679"/>
      <c r="J75" s="679"/>
      <c r="K75" s="679"/>
      <c r="L75" s="680"/>
      <c r="M75" s="203" t="s">
        <v>129</v>
      </c>
      <c r="N75" s="370" t="s">
        <v>129</v>
      </c>
      <c r="O75" s="370" t="s">
        <v>130</v>
      </c>
    </row>
    <row r="76" spans="2:15" ht="14.25" customHeight="1" x14ac:dyDescent="0.35">
      <c r="B76" s="676" t="s">
        <v>141</v>
      </c>
      <c r="C76" s="677"/>
      <c r="D76" s="677"/>
      <c r="E76" s="677"/>
      <c r="F76" s="677"/>
      <c r="G76" s="677"/>
      <c r="H76" s="677"/>
      <c r="I76" s="677"/>
      <c r="J76" s="677"/>
      <c r="K76" s="677"/>
      <c r="L76" s="678"/>
      <c r="M76" s="203" t="s">
        <v>129</v>
      </c>
      <c r="N76" s="370" t="s">
        <v>129</v>
      </c>
      <c r="O76" s="370" t="s">
        <v>130</v>
      </c>
    </row>
    <row r="77" spans="2:15" ht="14.25" customHeight="1" x14ac:dyDescent="0.35">
      <c r="B77" s="676" t="s">
        <v>142</v>
      </c>
      <c r="C77" s="677"/>
      <c r="D77" s="677"/>
      <c r="E77" s="677"/>
      <c r="F77" s="677"/>
      <c r="G77" s="677"/>
      <c r="H77" s="677"/>
      <c r="I77" s="677"/>
      <c r="J77" s="677"/>
      <c r="K77" s="677"/>
      <c r="L77" s="678"/>
      <c r="M77" s="203" t="s">
        <v>129</v>
      </c>
      <c r="N77" s="370" t="s">
        <v>129</v>
      </c>
      <c r="O77" s="370" t="s">
        <v>130</v>
      </c>
    </row>
    <row r="78" spans="2:15" ht="14.25" customHeight="1" x14ac:dyDescent="0.35">
      <c r="B78" s="676" t="s">
        <v>143</v>
      </c>
      <c r="C78" s="677"/>
      <c r="D78" s="677"/>
      <c r="E78" s="677"/>
      <c r="F78" s="677"/>
      <c r="G78" s="677"/>
      <c r="H78" s="677"/>
      <c r="I78" s="677"/>
      <c r="J78" s="677"/>
      <c r="K78" s="677"/>
      <c r="L78" s="678"/>
      <c r="M78" s="203" t="s">
        <v>129</v>
      </c>
      <c r="N78" s="370" t="s">
        <v>129</v>
      </c>
      <c r="O78" s="370" t="s">
        <v>130</v>
      </c>
    </row>
    <row r="79" spans="2:15" ht="14.25" customHeight="1" x14ac:dyDescent="0.35">
      <c r="B79" s="676" t="s">
        <v>144</v>
      </c>
      <c r="C79" s="677"/>
      <c r="D79" s="677"/>
      <c r="E79" s="677"/>
      <c r="F79" s="677"/>
      <c r="G79" s="677"/>
      <c r="H79" s="677"/>
      <c r="I79" s="677"/>
      <c r="J79" s="677"/>
      <c r="K79" s="677"/>
      <c r="L79" s="678"/>
      <c r="M79" s="203" t="s">
        <v>129</v>
      </c>
      <c r="N79" s="370" t="s">
        <v>129</v>
      </c>
      <c r="O79" s="370" t="s">
        <v>130</v>
      </c>
    </row>
    <row r="80" spans="2:15" ht="14.25" customHeight="1" x14ac:dyDescent="0.35">
      <c r="B80" s="704" t="s">
        <v>145</v>
      </c>
      <c r="C80" s="704"/>
      <c r="D80" s="704"/>
      <c r="E80" s="704"/>
      <c r="F80" s="704"/>
      <c r="G80" s="704"/>
      <c r="H80" s="704"/>
      <c r="I80" s="704"/>
      <c r="J80" s="704"/>
      <c r="K80" s="704"/>
      <c r="L80" s="704"/>
      <c r="M80" s="714"/>
      <c r="N80" s="714"/>
      <c r="O80" s="655"/>
    </row>
    <row r="81" spans="2:15" ht="14.25" customHeight="1" x14ac:dyDescent="0.35">
      <c r="B81" s="588"/>
      <c r="C81" s="588"/>
      <c r="D81" s="588"/>
      <c r="E81" s="588"/>
      <c r="F81" s="588"/>
      <c r="G81" s="588"/>
      <c r="H81" s="588"/>
      <c r="I81" s="588"/>
      <c r="J81" s="588"/>
      <c r="K81" s="588"/>
      <c r="L81" s="588"/>
      <c r="M81" s="204"/>
      <c r="N81" s="204"/>
    </row>
    <row r="82" spans="2:15" ht="36" customHeight="1" x14ac:dyDescent="0.35">
      <c r="B82" s="715" t="s">
        <v>146</v>
      </c>
      <c r="C82" s="716"/>
      <c r="D82" s="716"/>
      <c r="E82" s="717"/>
      <c r="F82" s="262" t="s">
        <v>147</v>
      </c>
      <c r="G82" s="674"/>
      <c r="H82" s="675"/>
      <c r="I82" s="263" t="s">
        <v>148</v>
      </c>
      <c r="J82" s="369"/>
      <c r="K82" s="263" t="s">
        <v>149</v>
      </c>
      <c r="L82" s="721"/>
      <c r="M82" s="721"/>
      <c r="N82" s="721"/>
      <c r="O82" s="722"/>
    </row>
    <row r="83" spans="2:15" ht="47.15" customHeight="1" x14ac:dyDescent="0.35">
      <c r="B83" s="718"/>
      <c r="C83" s="719"/>
      <c r="D83" s="719"/>
      <c r="E83" s="720"/>
      <c r="F83" s="262" t="s">
        <v>150</v>
      </c>
      <c r="G83" s="674"/>
      <c r="H83" s="675"/>
      <c r="I83" s="264"/>
      <c r="J83" s="265"/>
      <c r="K83" s="266"/>
      <c r="L83" s="267"/>
      <c r="M83" s="267"/>
      <c r="N83" s="267"/>
      <c r="O83" s="268"/>
    </row>
    <row r="84" spans="2:15" ht="25.5" customHeight="1" x14ac:dyDescent="0.35">
      <c r="B84" s="706" t="s">
        <v>151</v>
      </c>
      <c r="C84" s="707"/>
      <c r="D84" s="707"/>
      <c r="E84" s="707"/>
      <c r="F84" s="707"/>
      <c r="G84" s="707"/>
      <c r="H84" s="707"/>
      <c r="I84" s="707"/>
      <c r="J84" s="707"/>
      <c r="K84" s="707"/>
      <c r="L84" s="707"/>
      <c r="M84" s="707"/>
      <c r="N84" s="707"/>
    </row>
    <row r="85" spans="2:15" ht="15" customHeight="1" x14ac:dyDescent="0.35">
      <c r="B85" s="708"/>
      <c r="C85" s="708"/>
      <c r="D85" s="708"/>
      <c r="E85" s="708"/>
      <c r="F85" s="708"/>
      <c r="G85" s="708"/>
      <c r="H85" s="708"/>
      <c r="I85" s="708"/>
      <c r="J85" s="708"/>
      <c r="K85" s="708"/>
      <c r="L85" s="708"/>
      <c r="M85" s="708"/>
      <c r="N85" s="708"/>
    </row>
    <row r="86" spans="2:15" ht="57.65" customHeight="1" x14ac:dyDescent="0.35">
      <c r="B86" s="708"/>
      <c r="C86" s="708"/>
      <c r="D86" s="708"/>
      <c r="E86" s="708"/>
      <c r="F86" s="708"/>
      <c r="G86" s="708"/>
      <c r="H86" s="708"/>
      <c r="I86" s="708"/>
      <c r="J86" s="708"/>
      <c r="K86" s="708"/>
      <c r="L86" s="708"/>
      <c r="M86" s="708"/>
      <c r="N86" s="708"/>
    </row>
    <row r="87" spans="2:15" x14ac:dyDescent="0.35">
      <c r="B87" s="566"/>
      <c r="C87" s="566"/>
      <c r="D87" s="566"/>
      <c r="E87" s="566"/>
      <c r="F87" s="566"/>
      <c r="G87" s="566"/>
      <c r="H87" s="566"/>
      <c r="I87" s="566"/>
      <c r="J87" s="566"/>
      <c r="K87" s="566"/>
      <c r="L87" s="566"/>
      <c r="M87" s="566"/>
      <c r="N87" s="566"/>
    </row>
    <row r="88" spans="2:15" x14ac:dyDescent="0.35">
      <c r="B88" s="566"/>
      <c r="C88" s="566"/>
      <c r="D88" s="566"/>
      <c r="E88" s="566"/>
      <c r="F88" s="566"/>
      <c r="G88" s="566"/>
      <c r="H88" s="566"/>
      <c r="I88" s="566"/>
      <c r="J88" s="566"/>
      <c r="K88" s="566"/>
      <c r="L88" s="566"/>
      <c r="M88" s="566"/>
      <c r="N88" s="566"/>
    </row>
    <row r="89" spans="2:15" ht="18.75" customHeight="1" thickBot="1" x14ac:dyDescent="0.4">
      <c r="B89" s="709"/>
      <c r="C89" s="709"/>
      <c r="D89" s="709"/>
      <c r="E89" s="709"/>
      <c r="F89" s="709"/>
      <c r="G89" s="709"/>
      <c r="H89" s="709"/>
      <c r="I89" s="709"/>
      <c r="J89" s="709"/>
      <c r="K89" s="709"/>
      <c r="L89" s="709"/>
      <c r="M89" s="709"/>
      <c r="N89" s="709"/>
    </row>
    <row r="90" spans="2:15" ht="16" thickTop="1" x14ac:dyDescent="0.35">
      <c r="C90" s="18" t="s">
        <v>152</v>
      </c>
      <c r="D90" s="18"/>
      <c r="E90" s="18"/>
      <c r="F90" s="18"/>
      <c r="G90" s="18"/>
      <c r="H90" s="18"/>
      <c r="I90" s="18"/>
      <c r="J90" s="18"/>
      <c r="K90" s="18"/>
      <c r="L90" s="18" t="s">
        <v>153</v>
      </c>
    </row>
    <row r="91" spans="2:15" ht="0.75" customHeight="1" x14ac:dyDescent="0.35">
      <c r="C91" s="18"/>
      <c r="D91" s="18"/>
      <c r="E91" s="18"/>
      <c r="F91" s="18"/>
      <c r="G91" s="18"/>
      <c r="H91" s="18"/>
      <c r="I91" s="18"/>
      <c r="J91" s="18"/>
      <c r="K91" s="18"/>
      <c r="L91" s="18"/>
    </row>
    <row r="92" spans="2:15" ht="10.5" customHeight="1" x14ac:dyDescent="0.35">
      <c r="C92" s="18"/>
      <c r="D92" s="18"/>
      <c r="E92" s="18"/>
      <c r="F92" s="18"/>
      <c r="G92" s="18"/>
      <c r="H92" s="18"/>
      <c r="I92" s="18"/>
      <c r="J92" s="18"/>
      <c r="K92" s="18"/>
      <c r="L92" s="18"/>
    </row>
    <row r="93" spans="2:15" ht="10.5" customHeight="1" x14ac:dyDescent="0.35">
      <c r="C93" s="18"/>
      <c r="D93" s="18"/>
      <c r="E93" s="18"/>
      <c r="F93" s="18"/>
      <c r="G93" s="18"/>
      <c r="H93" s="18"/>
      <c r="I93" s="18"/>
      <c r="J93" s="18"/>
      <c r="K93" s="18"/>
      <c r="L93" s="18"/>
    </row>
    <row r="94" spans="2:15" ht="16" thickBot="1" x14ac:dyDescent="0.4">
      <c r="B94" s="710">
        <f>G82</f>
        <v>0</v>
      </c>
      <c r="C94" s="710"/>
      <c r="D94" s="710"/>
      <c r="E94" s="710"/>
      <c r="F94" s="710"/>
      <c r="G94" s="710"/>
      <c r="H94" s="710"/>
      <c r="I94" s="567"/>
      <c r="J94" s="567"/>
      <c r="K94" s="567"/>
      <c r="L94" s="711"/>
      <c r="M94" s="711"/>
      <c r="N94" s="205"/>
    </row>
    <row r="95" spans="2:15" ht="16" thickTop="1" x14ac:dyDescent="0.35">
      <c r="D95" s="18" t="s">
        <v>154</v>
      </c>
      <c r="E95" s="18"/>
      <c r="F95" s="18"/>
      <c r="G95" s="18"/>
      <c r="H95" s="18"/>
      <c r="I95" s="18"/>
      <c r="J95" s="18"/>
      <c r="K95" s="18"/>
      <c r="M95" s="18" t="s">
        <v>155</v>
      </c>
    </row>
    <row r="96" spans="2:15" ht="8.25" customHeight="1" x14ac:dyDescent="0.35">
      <c r="B96" s="712"/>
      <c r="C96" s="712"/>
      <c r="D96" s="712"/>
      <c r="E96" s="712"/>
      <c r="F96" s="712"/>
      <c r="G96" s="713"/>
      <c r="H96" s="713"/>
      <c r="I96" s="713"/>
      <c r="J96" s="713"/>
      <c r="K96" s="713"/>
      <c r="L96" s="713"/>
      <c r="M96" s="713"/>
      <c r="N96" s="713"/>
    </row>
    <row r="97" spans="2:46" ht="8.25" customHeight="1" x14ac:dyDescent="0.35">
      <c r="G97" s="568"/>
      <c r="H97" s="568"/>
      <c r="I97" s="568"/>
      <c r="J97" s="568"/>
      <c r="K97" s="568"/>
      <c r="L97" s="568"/>
      <c r="M97" s="568"/>
      <c r="N97" s="568"/>
    </row>
    <row r="98" spans="2:46" ht="8.25" customHeight="1" x14ac:dyDescent="0.35">
      <c r="G98" s="568"/>
      <c r="H98" s="568"/>
      <c r="I98" s="568"/>
      <c r="J98" s="568"/>
      <c r="K98" s="568"/>
      <c r="L98" s="568"/>
      <c r="M98" s="568"/>
      <c r="N98" s="568"/>
    </row>
    <row r="99" spans="2:46" x14ac:dyDescent="0.35">
      <c r="B99" s="18" t="s">
        <v>156</v>
      </c>
      <c r="E99" s="13" t="s">
        <v>157</v>
      </c>
      <c r="G99" s="568"/>
      <c r="H99" s="568"/>
      <c r="I99" s="568"/>
      <c r="J99" s="568"/>
      <c r="K99" s="568"/>
      <c r="L99" s="568"/>
      <c r="M99" s="568"/>
      <c r="N99" s="568"/>
      <c r="R99" s="14" t="s">
        <v>158</v>
      </c>
    </row>
    <row r="100" spans="2:46" x14ac:dyDescent="0.35">
      <c r="B100" s="694" t="s">
        <v>12</v>
      </c>
      <c r="C100" s="695"/>
      <c r="D100" s="696"/>
      <c r="E100" s="693" t="s">
        <v>13</v>
      </c>
      <c r="F100" s="691"/>
      <c r="G100" s="691"/>
      <c r="H100" s="691"/>
      <c r="I100" s="691"/>
      <c r="J100" s="691"/>
      <c r="K100" s="691"/>
      <c r="L100" s="691"/>
      <c r="M100" s="691"/>
      <c r="N100" s="691"/>
      <c r="O100" s="691"/>
      <c r="P100" s="691"/>
      <c r="Q100" s="692"/>
      <c r="R100" s="575"/>
    </row>
    <row r="101" spans="2:46" x14ac:dyDescent="0.35">
      <c r="B101" s="697"/>
      <c r="C101" s="698"/>
      <c r="D101" s="699"/>
      <c r="E101" s="693" t="s">
        <v>14</v>
      </c>
      <c r="F101" s="691"/>
      <c r="G101" s="691"/>
      <c r="H101" s="691"/>
      <c r="I101" s="691"/>
      <c r="J101" s="691"/>
      <c r="K101" s="691"/>
      <c r="L101" s="691"/>
      <c r="M101" s="691"/>
      <c r="N101" s="691"/>
      <c r="O101" s="691"/>
      <c r="P101" s="691"/>
      <c r="Q101" s="692"/>
      <c r="R101" s="575"/>
    </row>
    <row r="102" spans="2:46" x14ac:dyDescent="0.35">
      <c r="B102" s="700"/>
      <c r="C102" s="701"/>
      <c r="D102" s="702"/>
      <c r="E102" s="693" t="s">
        <v>15</v>
      </c>
      <c r="F102" s="691"/>
      <c r="G102" s="691"/>
      <c r="H102" s="691"/>
      <c r="I102" s="691"/>
      <c r="J102" s="691"/>
      <c r="K102" s="691"/>
      <c r="L102" s="691"/>
      <c r="M102" s="691"/>
      <c r="N102" s="691"/>
      <c r="O102" s="691"/>
      <c r="P102" s="691"/>
      <c r="Q102" s="692"/>
      <c r="R102" s="575"/>
    </row>
    <row r="103" spans="2:46" x14ac:dyDescent="0.35">
      <c r="B103" s="684" t="s">
        <v>16</v>
      </c>
      <c r="C103" s="685"/>
      <c r="D103" s="686"/>
      <c r="E103" s="693" t="s">
        <v>17</v>
      </c>
      <c r="F103" s="691"/>
      <c r="G103" s="691"/>
      <c r="H103" s="691"/>
      <c r="I103" s="691"/>
      <c r="J103" s="691"/>
      <c r="K103" s="691"/>
      <c r="L103" s="691"/>
      <c r="M103" s="691"/>
      <c r="N103" s="691"/>
      <c r="O103" s="691"/>
      <c r="P103" s="691"/>
      <c r="Q103" s="692"/>
      <c r="R103" s="575"/>
    </row>
    <row r="104" spans="2:46" x14ac:dyDescent="0.35">
      <c r="B104" s="684" t="s">
        <v>18</v>
      </c>
      <c r="C104" s="685"/>
      <c r="D104" s="686"/>
      <c r="E104" s="689" t="s">
        <v>19</v>
      </c>
      <c r="F104" s="690"/>
      <c r="G104" s="690"/>
      <c r="H104" s="690"/>
      <c r="I104" s="690"/>
      <c r="J104" s="690"/>
      <c r="K104" s="691"/>
      <c r="L104" s="691"/>
      <c r="M104" s="691"/>
      <c r="N104" s="691"/>
      <c r="O104" s="691"/>
      <c r="P104" s="691"/>
      <c r="Q104" s="692"/>
      <c r="R104" s="575"/>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row>
    <row r="105" spans="2:46" x14ac:dyDescent="0.35">
      <c r="B105" s="684" t="s">
        <v>20</v>
      </c>
      <c r="C105" s="685"/>
      <c r="D105" s="686"/>
      <c r="E105" s="693" t="s">
        <v>21</v>
      </c>
      <c r="F105" s="691"/>
      <c r="G105" s="691"/>
      <c r="H105" s="691"/>
      <c r="I105" s="691"/>
      <c r="J105" s="691"/>
      <c r="K105" s="691"/>
      <c r="L105" s="691"/>
      <c r="M105" s="691"/>
      <c r="N105" s="691"/>
      <c r="O105" s="691"/>
      <c r="P105" s="691"/>
      <c r="Q105" s="692"/>
      <c r="R105" s="575"/>
    </row>
    <row r="106" spans="2:46" x14ac:dyDescent="0.35">
      <c r="B106" s="684" t="s">
        <v>22</v>
      </c>
      <c r="C106" s="685"/>
      <c r="D106" s="686"/>
      <c r="E106" s="693" t="s">
        <v>159</v>
      </c>
      <c r="F106" s="691"/>
      <c r="G106" s="691"/>
      <c r="H106" s="691"/>
      <c r="I106" s="691"/>
      <c r="J106" s="691"/>
      <c r="K106" s="691"/>
      <c r="L106" s="691"/>
      <c r="M106" s="691"/>
      <c r="N106" s="691"/>
      <c r="O106" s="691"/>
      <c r="P106" s="691"/>
      <c r="Q106" s="692"/>
      <c r="R106" s="575"/>
    </row>
    <row r="107" spans="2:46" ht="65.150000000000006" customHeight="1" x14ac:dyDescent="0.35">
      <c r="B107" s="684" t="s">
        <v>24</v>
      </c>
      <c r="C107" s="685"/>
      <c r="D107" s="686"/>
      <c r="E107" s="703" t="s">
        <v>160</v>
      </c>
      <c r="F107" s="690"/>
      <c r="G107" s="690"/>
      <c r="H107" s="690"/>
      <c r="I107" s="690"/>
      <c r="J107" s="690"/>
      <c r="K107" s="690"/>
      <c r="L107" s="690"/>
      <c r="M107" s="690"/>
      <c r="N107" s="690"/>
      <c r="O107" s="690"/>
      <c r="P107" s="691"/>
      <c r="Q107" s="692"/>
      <c r="R107" s="575"/>
    </row>
    <row r="108" spans="2:46" x14ac:dyDescent="0.35">
      <c r="B108" s="684" t="s">
        <v>26</v>
      </c>
      <c r="C108" s="685"/>
      <c r="D108" s="686"/>
      <c r="E108" s="693" t="s">
        <v>27</v>
      </c>
      <c r="F108" s="691"/>
      <c r="G108" s="691"/>
      <c r="H108" s="691"/>
      <c r="I108" s="691"/>
      <c r="J108" s="691"/>
      <c r="K108" s="691"/>
      <c r="L108" s="691"/>
      <c r="M108" s="691"/>
      <c r="N108" s="691"/>
      <c r="O108" s="691"/>
      <c r="P108" s="691"/>
      <c r="Q108" s="692"/>
      <c r="R108" s="575"/>
    </row>
    <row r="109" spans="2:46" ht="39" customHeight="1" x14ac:dyDescent="0.35">
      <c r="B109" s="684" t="s">
        <v>28</v>
      </c>
      <c r="C109" s="685"/>
      <c r="D109" s="686"/>
      <c r="E109" s="704" t="s">
        <v>161</v>
      </c>
      <c r="F109" s="705"/>
      <c r="G109" s="705"/>
      <c r="H109" s="705"/>
      <c r="I109" s="705"/>
      <c r="J109" s="705"/>
      <c r="K109" s="705"/>
      <c r="L109" s="705"/>
      <c r="M109" s="705"/>
      <c r="N109" s="705"/>
      <c r="O109" s="705"/>
      <c r="P109" s="705"/>
      <c r="Q109" s="705"/>
      <c r="R109" s="575"/>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row>
    <row r="110" spans="2:46" ht="37.75" customHeight="1" x14ac:dyDescent="0.35">
      <c r="B110" s="684" t="s">
        <v>30</v>
      </c>
      <c r="C110" s="685"/>
      <c r="D110" s="686"/>
      <c r="E110" s="687" t="s">
        <v>31</v>
      </c>
      <c r="F110" s="688"/>
      <c r="G110" s="688"/>
      <c r="H110" s="688"/>
      <c r="I110" s="688"/>
      <c r="J110" s="688"/>
      <c r="K110" s="688"/>
      <c r="L110" s="688"/>
      <c r="M110" s="688"/>
      <c r="N110" s="688"/>
      <c r="O110" s="688"/>
      <c r="P110" s="688"/>
      <c r="Q110" s="688"/>
      <c r="R110" s="575"/>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row>
    <row r="111" spans="2:46" ht="50.25" customHeight="1" x14ac:dyDescent="0.35">
      <c r="B111" s="684" t="s">
        <v>32</v>
      </c>
      <c r="C111" s="685"/>
      <c r="D111" s="686"/>
      <c r="E111" s="687" t="s">
        <v>162</v>
      </c>
      <c r="F111" s="688"/>
      <c r="G111" s="688"/>
      <c r="H111" s="688"/>
      <c r="I111" s="688"/>
      <c r="J111" s="688"/>
      <c r="K111" s="688"/>
      <c r="L111" s="688"/>
      <c r="M111" s="688"/>
      <c r="N111" s="688"/>
      <c r="O111" s="688"/>
      <c r="P111" s="688"/>
      <c r="Q111" s="688"/>
      <c r="R111" s="575"/>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row>
    <row r="112" spans="2:46" x14ac:dyDescent="0.35"/>
    <row r="113" spans="2:3" x14ac:dyDescent="0.35"/>
    <row r="118" spans="2:3" hidden="1" x14ac:dyDescent="0.35">
      <c r="B118" s="13" t="s">
        <v>97</v>
      </c>
      <c r="C118" s="186">
        <f>J33</f>
        <v>0</v>
      </c>
    </row>
  </sheetData>
  <sheetProtection algorithmName="SHA-512" hashValue="95/jYzSj0pwN0fdIDqx0ZvXS94T4SCtxZKytbpBe85phKk39BpSgRWuY0Jvgo9Ty2V2zdmfs6pc9JsNRSqYONA==" saltValue="GEph+LUNKSzQ/eU0Jz+VsQ==" spinCount="100000" sheet="1" selectLockedCells="1"/>
  <protectedRanges>
    <protectedRange password="CC54" sqref="E4 F5 E17 F18" name="Range1"/>
    <protectedRange password="CC54" sqref="H51" name="Range1_1"/>
  </protectedRanges>
  <mergeCells count="149">
    <mergeCell ref="B11:D11"/>
    <mergeCell ref="B110:D110"/>
    <mergeCell ref="E110:Q110"/>
    <mergeCell ref="B107:D107"/>
    <mergeCell ref="E107:Q107"/>
    <mergeCell ref="B108:D108"/>
    <mergeCell ref="E108:Q108"/>
    <mergeCell ref="B109:D109"/>
    <mergeCell ref="E109:Q109"/>
    <mergeCell ref="B84:N86"/>
    <mergeCell ref="B89:N89"/>
    <mergeCell ref="B94:H94"/>
    <mergeCell ref="L94:M94"/>
    <mergeCell ref="B96:F96"/>
    <mergeCell ref="G96:I96"/>
    <mergeCell ref="J96:K96"/>
    <mergeCell ref="L96:N96"/>
    <mergeCell ref="B76:L76"/>
    <mergeCell ref="B77:L77"/>
    <mergeCell ref="B78:L78"/>
    <mergeCell ref="B80:O80"/>
    <mergeCell ref="B82:E82"/>
    <mergeCell ref="B83:E83"/>
    <mergeCell ref="L82:O82"/>
    <mergeCell ref="B111:D111"/>
    <mergeCell ref="E111:Q111"/>
    <mergeCell ref="B104:D104"/>
    <mergeCell ref="E104:Q104"/>
    <mergeCell ref="B105:D105"/>
    <mergeCell ref="E105:Q105"/>
    <mergeCell ref="B106:D106"/>
    <mergeCell ref="E106:Q106"/>
    <mergeCell ref="E100:Q100"/>
    <mergeCell ref="E101:Q101"/>
    <mergeCell ref="E102:Q102"/>
    <mergeCell ref="B103:D103"/>
    <mergeCell ref="E103:Q103"/>
    <mergeCell ref="B100:D102"/>
    <mergeCell ref="G82:H82"/>
    <mergeCell ref="G83:H83"/>
    <mergeCell ref="B70:L70"/>
    <mergeCell ref="B71:L71"/>
    <mergeCell ref="B72:L72"/>
    <mergeCell ref="B73:L73"/>
    <mergeCell ref="B74:L74"/>
    <mergeCell ref="B75:L75"/>
    <mergeCell ref="B64:O64"/>
    <mergeCell ref="B65:L65"/>
    <mergeCell ref="B66:L66"/>
    <mergeCell ref="B67:L67"/>
    <mergeCell ref="B68:L68"/>
    <mergeCell ref="B69:L69"/>
    <mergeCell ref="B79:L79"/>
    <mergeCell ref="B60:E60"/>
    <mergeCell ref="F60:I60"/>
    <mergeCell ref="J60:L60"/>
    <mergeCell ref="M60:O60"/>
    <mergeCell ref="P60:Q60"/>
    <mergeCell ref="B63:O63"/>
    <mergeCell ref="B58:E58"/>
    <mergeCell ref="F58:I58"/>
    <mergeCell ref="J58:L58"/>
    <mergeCell ref="M58:O58"/>
    <mergeCell ref="P58:Q58"/>
    <mergeCell ref="B59:E59"/>
    <mergeCell ref="F59:I59"/>
    <mergeCell ref="J59:L59"/>
    <mergeCell ref="M59:O59"/>
    <mergeCell ref="P59:Q59"/>
    <mergeCell ref="B56:E56"/>
    <mergeCell ref="F56:I56"/>
    <mergeCell ref="J56:L56"/>
    <mergeCell ref="M56:O56"/>
    <mergeCell ref="P56:Q56"/>
    <mergeCell ref="B57:E57"/>
    <mergeCell ref="F57:I57"/>
    <mergeCell ref="J57:L57"/>
    <mergeCell ref="M57:O57"/>
    <mergeCell ref="P57:Q57"/>
    <mergeCell ref="B54:E54"/>
    <mergeCell ref="F54:I54"/>
    <mergeCell ref="J54:L54"/>
    <mergeCell ref="M54:O54"/>
    <mergeCell ref="P54:Q54"/>
    <mergeCell ref="B55:E55"/>
    <mergeCell ref="F55:I55"/>
    <mergeCell ref="J55:L55"/>
    <mergeCell ref="M55:O55"/>
    <mergeCell ref="P55:Q55"/>
    <mergeCell ref="J37:L37"/>
    <mergeCell ref="J38:L38"/>
    <mergeCell ref="J39:L39"/>
    <mergeCell ref="B50:Q51"/>
    <mergeCell ref="B52:Q52"/>
    <mergeCell ref="B53:E53"/>
    <mergeCell ref="F53:I53"/>
    <mergeCell ref="J53:L53"/>
    <mergeCell ref="M53:O53"/>
    <mergeCell ref="P53:Q53"/>
    <mergeCell ref="E32:G32"/>
    <mergeCell ref="I32:L32"/>
    <mergeCell ref="E33:G33"/>
    <mergeCell ref="J36:L36"/>
    <mergeCell ref="E11:G11"/>
    <mergeCell ref="H25:J25"/>
    <mergeCell ref="E26:L26"/>
    <mergeCell ref="E29:L29"/>
    <mergeCell ref="E30:L30"/>
    <mergeCell ref="E31:L31"/>
    <mergeCell ref="J11:M11"/>
    <mergeCell ref="J33:M33"/>
    <mergeCell ref="E27:L27"/>
    <mergeCell ref="B1:R1"/>
    <mergeCell ref="I3:L3"/>
    <mergeCell ref="O3:R10"/>
    <mergeCell ref="E10:G10"/>
    <mergeCell ref="I10:L10"/>
    <mergeCell ref="E3:F3"/>
    <mergeCell ref="E4:L4"/>
    <mergeCell ref="E5:L5"/>
    <mergeCell ref="E6:L6"/>
    <mergeCell ref="E7:L7"/>
    <mergeCell ref="E8:L8"/>
    <mergeCell ref="B4:D4"/>
    <mergeCell ref="E9:L9"/>
    <mergeCell ref="B3:D3"/>
    <mergeCell ref="B5:D5"/>
    <mergeCell ref="B6:D6"/>
    <mergeCell ref="B7:D7"/>
    <mergeCell ref="B8:D8"/>
    <mergeCell ref="B9:D9"/>
    <mergeCell ref="B10:D10"/>
    <mergeCell ref="B2:N2"/>
    <mergeCell ref="B13:D13"/>
    <mergeCell ref="B27:D27"/>
    <mergeCell ref="B28:D28"/>
    <mergeCell ref="E28:L28"/>
    <mergeCell ref="E17:L17"/>
    <mergeCell ref="B18:D18"/>
    <mergeCell ref="E18:L18"/>
    <mergeCell ref="B19:D19"/>
    <mergeCell ref="E19:L19"/>
    <mergeCell ref="B20:D20"/>
    <mergeCell ref="E20:L20"/>
    <mergeCell ref="B17:D17"/>
    <mergeCell ref="B21:D21"/>
    <mergeCell ref="E21:G21"/>
    <mergeCell ref="J21:M21"/>
    <mergeCell ref="B14:D14"/>
  </mergeCells>
  <phoneticPr fontId="79" type="noConversion"/>
  <dataValidations count="3">
    <dataValidation type="list" allowBlank="1" showInputMessage="1" showErrorMessage="1" sqref="JG6 WVV983052 WLZ983052 WCD983052 VSH983052 VIL983052 UYP983052 UOT983052 UEX983052 TVB983052 TLF983052 TBJ983052 SRN983052 SHR983052 RXV983052 RNZ983052 RED983052 QUH983052 QKL983052 QAP983052 PQT983052 PGX983052 OXB983052 ONF983052 ODJ983052 NTN983052 NJR983052 MZV983052 MPZ983052 MGD983052 LWH983052 LML983052 LCP983052 KST983052 KIX983052 JZB983052 JPF983052 JFJ983052 IVN983052 ILR983052 IBV983052 HRZ983052 HID983052 GYH983052 GOL983052 GEP983052 FUT983052 FKX983052 FBB983052 ERF983052 EHJ983052 DXN983052 DNR983052 DDV983052 CTZ983052 CKD983052 CAH983052 BQL983052 BGP983052 AWT983052 AMX983052 ADB983052 TF983052 JJ983052 WVV917516 WLZ917516 WCD917516 VSH917516 VIL917516 UYP917516 UOT917516 UEX917516 TVB917516 TLF917516 TBJ917516 SRN917516 SHR917516 RXV917516 RNZ917516 RED917516 QUH917516 QKL917516 QAP917516 PQT917516 PGX917516 OXB917516 ONF917516 ODJ917516 NTN917516 NJR917516 MZV917516 MPZ917516 MGD917516 LWH917516 LML917516 LCP917516 KST917516 KIX917516 JZB917516 JPF917516 JFJ917516 IVN917516 ILR917516 IBV917516 HRZ917516 HID917516 GYH917516 GOL917516 GEP917516 FUT917516 FKX917516 FBB917516 ERF917516 EHJ917516 DXN917516 DNR917516 DDV917516 CTZ917516 CKD917516 CAH917516 BQL917516 BGP917516 AWT917516 AMX917516 ADB917516 TF917516 JJ917516 WVV851980 WLZ851980 WCD851980 VSH851980 VIL851980 UYP851980 UOT851980 UEX851980 TVB851980 TLF851980 TBJ851980 SRN851980 SHR851980 RXV851980 RNZ851980 RED851980 QUH851980 QKL851980 QAP851980 PQT851980 PGX851980 OXB851980 ONF851980 ODJ851980 NTN851980 NJR851980 MZV851980 MPZ851980 MGD851980 LWH851980 LML851980 LCP851980 KST851980 KIX851980 JZB851980 JPF851980 JFJ851980 IVN851980 ILR851980 IBV851980 HRZ851980 HID851980 GYH851980 GOL851980 GEP851980 FUT851980 FKX851980 FBB851980 ERF851980 EHJ851980 DXN851980 DNR851980 DDV851980 CTZ851980 CKD851980 CAH851980 BQL851980 BGP851980 AWT851980 AMX851980 ADB851980 TF851980 JJ851980 WVV786444 WLZ786444 WCD786444 VSH786444 VIL786444 UYP786444 UOT786444 UEX786444 TVB786444 TLF786444 TBJ786444 SRN786444 SHR786444 RXV786444 RNZ786444 RED786444 QUH786444 QKL786444 QAP786444 PQT786444 PGX786444 OXB786444 ONF786444 ODJ786444 NTN786444 NJR786444 MZV786444 MPZ786444 MGD786444 LWH786444 LML786444 LCP786444 KST786444 KIX786444 JZB786444 JPF786444 JFJ786444 IVN786444 ILR786444 IBV786444 HRZ786444 HID786444 GYH786444 GOL786444 GEP786444 FUT786444 FKX786444 FBB786444 ERF786444 EHJ786444 DXN786444 DNR786444 DDV786444 CTZ786444 CKD786444 CAH786444 BQL786444 BGP786444 AWT786444 AMX786444 ADB786444 TF786444 JJ786444 WVV720908 WLZ720908 WCD720908 VSH720908 VIL720908 UYP720908 UOT720908 UEX720908 TVB720908 TLF720908 TBJ720908 SRN720908 SHR720908 RXV720908 RNZ720908 RED720908 QUH720908 QKL720908 QAP720908 PQT720908 PGX720908 OXB720908 ONF720908 ODJ720908 NTN720908 NJR720908 MZV720908 MPZ720908 MGD720908 LWH720908 LML720908 LCP720908 KST720908 KIX720908 JZB720908 JPF720908 JFJ720908 IVN720908 ILR720908 IBV720908 HRZ720908 HID720908 GYH720908 GOL720908 GEP720908 FUT720908 FKX720908 FBB720908 ERF720908 EHJ720908 DXN720908 DNR720908 DDV720908 CTZ720908 CKD720908 CAH720908 BQL720908 BGP720908 AWT720908 AMX720908 ADB720908 TF720908 JJ720908 WVV655372 WLZ655372 WCD655372 VSH655372 VIL655372 UYP655372 UOT655372 UEX655372 TVB655372 TLF655372 TBJ655372 SRN655372 SHR655372 RXV655372 RNZ655372 RED655372 QUH655372 QKL655372 QAP655372 PQT655372 PGX655372 OXB655372 ONF655372 ODJ655372 NTN655372 NJR655372 MZV655372 MPZ655372 MGD655372 LWH655372 LML655372 LCP655372 KST655372 KIX655372 JZB655372 JPF655372 JFJ655372 IVN655372 ILR655372 IBV655372 HRZ655372 HID655372 GYH655372 GOL655372 GEP655372 FUT655372 FKX655372 FBB655372 ERF655372 EHJ655372 DXN655372 DNR655372 DDV655372 CTZ655372 CKD655372 CAH655372 BQL655372 BGP655372 AWT655372 AMX655372 ADB655372 TF655372 JJ655372 WVV589836 WLZ589836 WCD589836 VSH589836 VIL589836 UYP589836 UOT589836 UEX589836 TVB589836 TLF589836 TBJ589836 SRN589836 SHR589836 RXV589836 RNZ589836 RED589836 QUH589836 QKL589836 QAP589836 PQT589836 PGX589836 OXB589836 ONF589836 ODJ589836 NTN589836 NJR589836 MZV589836 MPZ589836 MGD589836 LWH589836 LML589836 LCP589836 KST589836 KIX589836 JZB589836 JPF589836 JFJ589836 IVN589836 ILR589836 IBV589836 HRZ589836 HID589836 GYH589836 GOL589836 GEP589836 FUT589836 FKX589836 FBB589836 ERF589836 EHJ589836 DXN589836 DNR589836 DDV589836 CTZ589836 CKD589836 CAH589836 BQL589836 BGP589836 AWT589836 AMX589836 ADB589836 TF589836 JJ589836 WVV524300 WLZ524300 WCD524300 VSH524300 VIL524300 UYP524300 UOT524300 UEX524300 TVB524300 TLF524300 TBJ524300 SRN524300 SHR524300 RXV524300 RNZ524300 RED524300 QUH524300 QKL524300 QAP524300 PQT524300 PGX524300 OXB524300 ONF524300 ODJ524300 NTN524300 NJR524300 MZV524300 MPZ524300 MGD524300 LWH524300 LML524300 LCP524300 KST524300 KIX524300 JZB524300 JPF524300 JFJ524300 IVN524300 ILR524300 IBV524300 HRZ524300 HID524300 GYH524300 GOL524300 GEP524300 FUT524300 FKX524300 FBB524300 ERF524300 EHJ524300 DXN524300 DNR524300 DDV524300 CTZ524300 CKD524300 CAH524300 BQL524300 BGP524300 AWT524300 AMX524300 ADB524300 TF524300 JJ524300 WVV458764 WLZ458764 WCD458764 VSH458764 VIL458764 UYP458764 UOT458764 UEX458764 TVB458764 TLF458764 TBJ458764 SRN458764 SHR458764 RXV458764 RNZ458764 RED458764 QUH458764 QKL458764 QAP458764 PQT458764 PGX458764 OXB458764 ONF458764 ODJ458764 NTN458764 NJR458764 MZV458764 MPZ458764 MGD458764 LWH458764 LML458764 LCP458764 KST458764 KIX458764 JZB458764 JPF458764 JFJ458764 IVN458764 ILR458764 IBV458764 HRZ458764 HID458764 GYH458764 GOL458764 GEP458764 FUT458764 FKX458764 FBB458764 ERF458764 EHJ458764 DXN458764 DNR458764 DDV458764 CTZ458764 CKD458764 CAH458764 BQL458764 BGP458764 AWT458764 AMX458764 ADB458764 TF458764 JJ458764 WVV393228 WLZ393228 WCD393228 VSH393228 VIL393228 UYP393228 UOT393228 UEX393228 TVB393228 TLF393228 TBJ393228 SRN393228 SHR393228 RXV393228 RNZ393228 RED393228 QUH393228 QKL393228 QAP393228 PQT393228 PGX393228 OXB393228 ONF393228 ODJ393228 NTN393228 NJR393228 MZV393228 MPZ393228 MGD393228 LWH393228 LML393228 LCP393228 KST393228 KIX393228 JZB393228 JPF393228 JFJ393228 IVN393228 ILR393228 IBV393228 HRZ393228 HID393228 GYH393228 GOL393228 GEP393228 FUT393228 FKX393228 FBB393228 ERF393228 EHJ393228 DXN393228 DNR393228 DDV393228 CTZ393228 CKD393228 CAH393228 BQL393228 BGP393228 AWT393228 AMX393228 ADB393228 TF393228 JJ393228 WVV327692 WLZ327692 WCD327692 VSH327692 VIL327692 UYP327692 UOT327692 UEX327692 TVB327692 TLF327692 TBJ327692 SRN327692 SHR327692 RXV327692 RNZ327692 RED327692 QUH327692 QKL327692 QAP327692 PQT327692 PGX327692 OXB327692 ONF327692 ODJ327692 NTN327692 NJR327692 MZV327692 MPZ327692 MGD327692 LWH327692 LML327692 LCP327692 KST327692 KIX327692 JZB327692 JPF327692 JFJ327692 IVN327692 ILR327692 IBV327692 HRZ327692 HID327692 GYH327692 GOL327692 GEP327692 FUT327692 FKX327692 FBB327692 ERF327692 EHJ327692 DXN327692 DNR327692 DDV327692 CTZ327692 CKD327692 CAH327692 BQL327692 BGP327692 AWT327692 AMX327692 ADB327692 TF327692 JJ327692 WVV262156 WLZ262156 WCD262156 VSH262156 VIL262156 UYP262156 UOT262156 UEX262156 TVB262156 TLF262156 TBJ262156 SRN262156 SHR262156 RXV262156 RNZ262156 RED262156 QUH262156 QKL262156 QAP262156 PQT262156 PGX262156 OXB262156 ONF262156 ODJ262156 NTN262156 NJR262156 MZV262156 MPZ262156 MGD262156 LWH262156 LML262156 LCP262156 KST262156 KIX262156 JZB262156 JPF262156 JFJ262156 IVN262156 ILR262156 IBV262156 HRZ262156 HID262156 GYH262156 GOL262156 GEP262156 FUT262156 FKX262156 FBB262156 ERF262156 EHJ262156 DXN262156 DNR262156 DDV262156 CTZ262156 CKD262156 CAH262156 BQL262156 BGP262156 AWT262156 AMX262156 ADB262156 TF262156 JJ262156 WVV196620 WLZ196620 WCD196620 VSH196620 VIL196620 UYP196620 UOT196620 UEX196620 TVB196620 TLF196620 TBJ196620 SRN196620 SHR196620 RXV196620 RNZ196620 RED196620 QUH196620 QKL196620 QAP196620 PQT196620 PGX196620 OXB196620 ONF196620 ODJ196620 NTN196620 NJR196620 MZV196620 MPZ196620 MGD196620 LWH196620 LML196620 LCP196620 KST196620 KIX196620 JZB196620 JPF196620 JFJ196620 IVN196620 ILR196620 IBV196620 HRZ196620 HID196620 GYH196620 GOL196620 GEP196620 FUT196620 FKX196620 FBB196620 ERF196620 EHJ196620 DXN196620 DNR196620 DDV196620 CTZ196620 CKD196620 CAH196620 BQL196620 BGP196620 AWT196620 AMX196620 ADB196620 TF196620 JJ196620 WVV131084 WLZ131084 WCD131084 VSH131084 VIL131084 UYP131084 UOT131084 UEX131084 TVB131084 TLF131084 TBJ131084 SRN131084 SHR131084 RXV131084 RNZ131084 RED131084 QUH131084 QKL131084 QAP131084 PQT131084 PGX131084 OXB131084 ONF131084 ODJ131084 NTN131084 NJR131084 MZV131084 MPZ131084 MGD131084 LWH131084 LML131084 LCP131084 KST131084 KIX131084 JZB131084 JPF131084 JFJ131084 IVN131084 ILR131084 IBV131084 HRZ131084 HID131084 GYH131084 GOL131084 GEP131084 FUT131084 FKX131084 FBB131084 ERF131084 EHJ131084 DXN131084 DNR131084 DDV131084 CTZ131084 CKD131084 CAH131084 BQL131084 BGP131084 AWT131084 AMX131084 ADB131084 TF131084 JJ131084 WVV65548 WLZ65548 WCD65548 VSH65548 VIL65548 UYP65548 UOT65548 UEX65548 TVB65548 TLF65548 TBJ65548 SRN65548 SHR65548 RXV65548 RNZ65548 RED65548 QUH65548 QKL65548 QAP65548 PQT65548 PGX65548 OXB65548 ONF65548 ODJ65548 NTN65548 NJR65548 MZV65548 MPZ65548 MGD65548 LWH65548 LML65548 LCP65548 KST65548 KIX65548 JZB65548 JPF65548 JFJ65548 IVN65548 ILR65548 IBV65548 HRZ65548 HID65548 GYH65548 GOL65548 GEP65548 FUT65548 FKX65548 FBB65548 ERF65548 EHJ65548 DXN65548 DNR65548 DDV65548 CTZ65548 CKD65548 CAH65548 BQL65548 BGP65548 AWT65548 AMX65548 ADB65548 TF65548 JJ65548 WVS6 WLW6 WCA6 VSE6 VII6 UYM6 UOQ6 UEU6 TUY6 TLC6 TBG6 SRK6 SHO6 RXS6 RNW6 REA6 QUE6 QKI6 QAM6 PQQ6 PGU6 OWY6 ONC6 ODG6 NTK6 NJO6 MZS6 MPW6 MGA6 LWE6 LMI6 LCM6 KSQ6 KIU6 JYY6 JPC6 JFG6 IVK6 ILO6 IBS6 HRW6 HIA6 GYE6 GOI6 GEM6 FUQ6 FKU6 FAY6 ERC6 EHG6 DXK6 DNO6 DDS6 CTW6 CKA6 CAE6 BQI6 BGM6 AWQ6 AMU6 ACY6 TC6 WVQ983067 M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M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M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M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M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M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M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M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M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M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M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M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M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M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M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O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O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O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O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O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O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O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O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O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O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O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O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O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O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O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xr:uid="{3089CEB1-6689-4B9C-BB3A-DED1FD0197DF}">
      <formula1>#REF!</formula1>
    </dataValidation>
    <dataValidation type="list" showInputMessage="1" showErrorMessage="1" sqref="IY3:JB3 SU3:SX3 ACQ3:ACT3 AMM3:AMP3 AWI3:AWL3 BGE3:BGH3 BQA3:BQD3 BZW3:BZZ3 CJS3:CJV3 CTO3:CTR3 DDK3:DDN3 DNG3:DNJ3 DXC3:DXF3 EGY3:EHB3 EQU3:EQX3 FAQ3:FAT3 FKM3:FKP3 FUI3:FUL3 GEE3:GEH3 GOA3:GOD3 GXW3:GXZ3 HHS3:HHV3 HRO3:HRR3 IBK3:IBN3 ILG3:ILJ3 IVC3:IVF3 JEY3:JFB3 JOU3:JOX3 JYQ3:JYT3 KIM3:KIP3 KSI3:KSL3 LCE3:LCH3 LMA3:LMD3 LVW3:LVZ3 MFS3:MFV3 MPO3:MPR3 MZK3:MZN3 NJG3:NJJ3 NTC3:NTF3 OCY3:ODB3 OMU3:OMX3 OWQ3:OWT3 PGM3:PGP3 PQI3:PQL3 QAE3:QAH3 QKA3:QKD3 QTW3:QTZ3 RDS3:RDV3 RNO3:RNR3 RXK3:RXN3 SHG3:SHJ3 SRC3:SRF3 TAY3:TBB3 TKU3:TKX3 TUQ3:TUT3 UEM3:UEP3 UOI3:UOL3 UYE3:UYH3 VIA3:VID3 VRW3:VRZ3 WBS3:WBV3 WLO3:WLR3 WVK3:WVN3 K65544:N65544 JA65544:JD65544 SW65544:SZ65544 ACS65544:ACV65544 AMO65544:AMR65544 AWK65544:AWN65544 BGG65544:BGJ65544 BQC65544:BQF65544 BZY65544:CAB65544 CJU65544:CJX65544 CTQ65544:CTT65544 DDM65544:DDP65544 DNI65544:DNL65544 DXE65544:DXH65544 EHA65544:EHD65544 EQW65544:EQZ65544 FAS65544:FAV65544 FKO65544:FKR65544 FUK65544:FUN65544 GEG65544:GEJ65544 GOC65544:GOF65544 GXY65544:GYB65544 HHU65544:HHX65544 HRQ65544:HRT65544 IBM65544:IBP65544 ILI65544:ILL65544 IVE65544:IVH65544 JFA65544:JFD65544 JOW65544:JOZ65544 JYS65544:JYV65544 KIO65544:KIR65544 KSK65544:KSN65544 LCG65544:LCJ65544 LMC65544:LMF65544 LVY65544:LWB65544 MFU65544:MFX65544 MPQ65544:MPT65544 MZM65544:MZP65544 NJI65544:NJL65544 NTE65544:NTH65544 ODA65544:ODD65544 OMW65544:OMZ65544 OWS65544:OWV65544 PGO65544:PGR65544 PQK65544:PQN65544 QAG65544:QAJ65544 QKC65544:QKF65544 QTY65544:QUB65544 RDU65544:RDX65544 RNQ65544:RNT65544 RXM65544:RXP65544 SHI65544:SHL65544 SRE65544:SRH65544 TBA65544:TBD65544 TKW65544:TKZ65544 TUS65544:TUV65544 UEO65544:UER65544 UOK65544:UON65544 UYG65544:UYJ65544 VIC65544:VIF65544 VRY65544:VSB65544 WBU65544:WBX65544 WLQ65544:WLT65544 WVM65544:WVP65544 K131080:N131080 JA131080:JD131080 SW131080:SZ131080 ACS131080:ACV131080 AMO131080:AMR131080 AWK131080:AWN131080 BGG131080:BGJ131080 BQC131080:BQF131080 BZY131080:CAB131080 CJU131080:CJX131080 CTQ131080:CTT131080 DDM131080:DDP131080 DNI131080:DNL131080 DXE131080:DXH131080 EHA131080:EHD131080 EQW131080:EQZ131080 FAS131080:FAV131080 FKO131080:FKR131080 FUK131080:FUN131080 GEG131080:GEJ131080 GOC131080:GOF131080 GXY131080:GYB131080 HHU131080:HHX131080 HRQ131080:HRT131080 IBM131080:IBP131080 ILI131080:ILL131080 IVE131080:IVH131080 JFA131080:JFD131080 JOW131080:JOZ131080 JYS131080:JYV131080 KIO131080:KIR131080 KSK131080:KSN131080 LCG131080:LCJ131080 LMC131080:LMF131080 LVY131080:LWB131080 MFU131080:MFX131080 MPQ131080:MPT131080 MZM131080:MZP131080 NJI131080:NJL131080 NTE131080:NTH131080 ODA131080:ODD131080 OMW131080:OMZ131080 OWS131080:OWV131080 PGO131080:PGR131080 PQK131080:PQN131080 QAG131080:QAJ131080 QKC131080:QKF131080 QTY131080:QUB131080 RDU131080:RDX131080 RNQ131080:RNT131080 RXM131080:RXP131080 SHI131080:SHL131080 SRE131080:SRH131080 TBA131080:TBD131080 TKW131080:TKZ131080 TUS131080:TUV131080 UEO131080:UER131080 UOK131080:UON131080 UYG131080:UYJ131080 VIC131080:VIF131080 VRY131080:VSB131080 WBU131080:WBX131080 WLQ131080:WLT131080 WVM131080:WVP131080 K196616:N196616 JA196616:JD196616 SW196616:SZ196616 ACS196616:ACV196616 AMO196616:AMR196616 AWK196616:AWN196616 BGG196616:BGJ196616 BQC196616:BQF196616 BZY196616:CAB196616 CJU196616:CJX196616 CTQ196616:CTT196616 DDM196616:DDP196616 DNI196616:DNL196616 DXE196616:DXH196616 EHA196616:EHD196616 EQW196616:EQZ196616 FAS196616:FAV196616 FKO196616:FKR196616 FUK196616:FUN196616 GEG196616:GEJ196616 GOC196616:GOF196616 GXY196616:GYB196616 HHU196616:HHX196616 HRQ196616:HRT196616 IBM196616:IBP196616 ILI196616:ILL196616 IVE196616:IVH196616 JFA196616:JFD196616 JOW196616:JOZ196616 JYS196616:JYV196616 KIO196616:KIR196616 KSK196616:KSN196616 LCG196616:LCJ196616 LMC196616:LMF196616 LVY196616:LWB196616 MFU196616:MFX196616 MPQ196616:MPT196616 MZM196616:MZP196616 NJI196616:NJL196616 NTE196616:NTH196616 ODA196616:ODD196616 OMW196616:OMZ196616 OWS196616:OWV196616 PGO196616:PGR196616 PQK196616:PQN196616 QAG196616:QAJ196616 QKC196616:QKF196616 QTY196616:QUB196616 RDU196616:RDX196616 RNQ196616:RNT196616 RXM196616:RXP196616 SHI196616:SHL196616 SRE196616:SRH196616 TBA196616:TBD196616 TKW196616:TKZ196616 TUS196616:TUV196616 UEO196616:UER196616 UOK196616:UON196616 UYG196616:UYJ196616 VIC196616:VIF196616 VRY196616:VSB196616 WBU196616:WBX196616 WLQ196616:WLT196616 WVM196616:WVP196616 K262152:N262152 JA262152:JD262152 SW262152:SZ262152 ACS262152:ACV262152 AMO262152:AMR262152 AWK262152:AWN262152 BGG262152:BGJ262152 BQC262152:BQF262152 BZY262152:CAB262152 CJU262152:CJX262152 CTQ262152:CTT262152 DDM262152:DDP262152 DNI262152:DNL262152 DXE262152:DXH262152 EHA262152:EHD262152 EQW262152:EQZ262152 FAS262152:FAV262152 FKO262152:FKR262152 FUK262152:FUN262152 GEG262152:GEJ262152 GOC262152:GOF262152 GXY262152:GYB262152 HHU262152:HHX262152 HRQ262152:HRT262152 IBM262152:IBP262152 ILI262152:ILL262152 IVE262152:IVH262152 JFA262152:JFD262152 JOW262152:JOZ262152 JYS262152:JYV262152 KIO262152:KIR262152 KSK262152:KSN262152 LCG262152:LCJ262152 LMC262152:LMF262152 LVY262152:LWB262152 MFU262152:MFX262152 MPQ262152:MPT262152 MZM262152:MZP262152 NJI262152:NJL262152 NTE262152:NTH262152 ODA262152:ODD262152 OMW262152:OMZ262152 OWS262152:OWV262152 PGO262152:PGR262152 PQK262152:PQN262152 QAG262152:QAJ262152 QKC262152:QKF262152 QTY262152:QUB262152 RDU262152:RDX262152 RNQ262152:RNT262152 RXM262152:RXP262152 SHI262152:SHL262152 SRE262152:SRH262152 TBA262152:TBD262152 TKW262152:TKZ262152 TUS262152:TUV262152 UEO262152:UER262152 UOK262152:UON262152 UYG262152:UYJ262152 VIC262152:VIF262152 VRY262152:VSB262152 WBU262152:WBX262152 WLQ262152:WLT262152 WVM262152:WVP262152 K327688:N327688 JA327688:JD327688 SW327688:SZ327688 ACS327688:ACV327688 AMO327688:AMR327688 AWK327688:AWN327688 BGG327688:BGJ327688 BQC327688:BQF327688 BZY327688:CAB327688 CJU327688:CJX327688 CTQ327688:CTT327688 DDM327688:DDP327688 DNI327688:DNL327688 DXE327688:DXH327688 EHA327688:EHD327688 EQW327688:EQZ327688 FAS327688:FAV327688 FKO327688:FKR327688 FUK327688:FUN327688 GEG327688:GEJ327688 GOC327688:GOF327688 GXY327688:GYB327688 HHU327688:HHX327688 HRQ327688:HRT327688 IBM327688:IBP327688 ILI327688:ILL327688 IVE327688:IVH327688 JFA327688:JFD327688 JOW327688:JOZ327688 JYS327688:JYV327688 KIO327688:KIR327688 KSK327688:KSN327688 LCG327688:LCJ327688 LMC327688:LMF327688 LVY327688:LWB327688 MFU327688:MFX327688 MPQ327688:MPT327688 MZM327688:MZP327688 NJI327688:NJL327688 NTE327688:NTH327688 ODA327688:ODD327688 OMW327688:OMZ327688 OWS327688:OWV327688 PGO327688:PGR327688 PQK327688:PQN327688 QAG327688:QAJ327688 QKC327688:QKF327688 QTY327688:QUB327688 RDU327688:RDX327688 RNQ327688:RNT327688 RXM327688:RXP327688 SHI327688:SHL327688 SRE327688:SRH327688 TBA327688:TBD327688 TKW327688:TKZ327688 TUS327688:TUV327688 UEO327688:UER327688 UOK327688:UON327688 UYG327688:UYJ327688 VIC327688:VIF327688 VRY327688:VSB327688 WBU327688:WBX327688 WLQ327688:WLT327688 WVM327688:WVP327688 K393224:N393224 JA393224:JD393224 SW393224:SZ393224 ACS393224:ACV393224 AMO393224:AMR393224 AWK393224:AWN393224 BGG393224:BGJ393224 BQC393224:BQF393224 BZY393224:CAB393224 CJU393224:CJX393224 CTQ393224:CTT393224 DDM393224:DDP393224 DNI393224:DNL393224 DXE393224:DXH393224 EHA393224:EHD393224 EQW393224:EQZ393224 FAS393224:FAV393224 FKO393224:FKR393224 FUK393224:FUN393224 GEG393224:GEJ393224 GOC393224:GOF393224 GXY393224:GYB393224 HHU393224:HHX393224 HRQ393224:HRT393224 IBM393224:IBP393224 ILI393224:ILL393224 IVE393224:IVH393224 JFA393224:JFD393224 JOW393224:JOZ393224 JYS393224:JYV393224 KIO393224:KIR393224 KSK393224:KSN393224 LCG393224:LCJ393224 LMC393224:LMF393224 LVY393224:LWB393224 MFU393224:MFX393224 MPQ393224:MPT393224 MZM393224:MZP393224 NJI393224:NJL393224 NTE393224:NTH393224 ODA393224:ODD393224 OMW393224:OMZ393224 OWS393224:OWV393224 PGO393224:PGR393224 PQK393224:PQN393224 QAG393224:QAJ393224 QKC393224:QKF393224 QTY393224:QUB393224 RDU393224:RDX393224 RNQ393224:RNT393224 RXM393224:RXP393224 SHI393224:SHL393224 SRE393224:SRH393224 TBA393224:TBD393224 TKW393224:TKZ393224 TUS393224:TUV393224 UEO393224:UER393224 UOK393224:UON393224 UYG393224:UYJ393224 VIC393224:VIF393224 VRY393224:VSB393224 WBU393224:WBX393224 WLQ393224:WLT393224 WVM393224:WVP393224 K458760:N458760 JA458760:JD458760 SW458760:SZ458760 ACS458760:ACV458760 AMO458760:AMR458760 AWK458760:AWN458760 BGG458760:BGJ458760 BQC458760:BQF458760 BZY458760:CAB458760 CJU458760:CJX458760 CTQ458760:CTT458760 DDM458760:DDP458760 DNI458760:DNL458760 DXE458760:DXH458760 EHA458760:EHD458760 EQW458760:EQZ458760 FAS458760:FAV458760 FKO458760:FKR458760 FUK458760:FUN458760 GEG458760:GEJ458760 GOC458760:GOF458760 GXY458760:GYB458760 HHU458760:HHX458760 HRQ458760:HRT458760 IBM458760:IBP458760 ILI458760:ILL458760 IVE458760:IVH458760 JFA458760:JFD458760 JOW458760:JOZ458760 JYS458760:JYV458760 KIO458760:KIR458760 KSK458760:KSN458760 LCG458760:LCJ458760 LMC458760:LMF458760 LVY458760:LWB458760 MFU458760:MFX458760 MPQ458760:MPT458760 MZM458760:MZP458760 NJI458760:NJL458760 NTE458760:NTH458760 ODA458760:ODD458760 OMW458760:OMZ458760 OWS458760:OWV458760 PGO458760:PGR458760 PQK458760:PQN458760 QAG458760:QAJ458760 QKC458760:QKF458760 QTY458760:QUB458760 RDU458760:RDX458760 RNQ458760:RNT458760 RXM458760:RXP458760 SHI458760:SHL458760 SRE458760:SRH458760 TBA458760:TBD458760 TKW458760:TKZ458760 TUS458760:TUV458760 UEO458760:UER458760 UOK458760:UON458760 UYG458760:UYJ458760 VIC458760:VIF458760 VRY458760:VSB458760 WBU458760:WBX458760 WLQ458760:WLT458760 WVM458760:WVP458760 K524296:N524296 JA524296:JD524296 SW524296:SZ524296 ACS524296:ACV524296 AMO524296:AMR524296 AWK524296:AWN524296 BGG524296:BGJ524296 BQC524296:BQF524296 BZY524296:CAB524296 CJU524296:CJX524296 CTQ524296:CTT524296 DDM524296:DDP524296 DNI524296:DNL524296 DXE524296:DXH524296 EHA524296:EHD524296 EQW524296:EQZ524296 FAS524296:FAV524296 FKO524296:FKR524296 FUK524296:FUN524296 GEG524296:GEJ524296 GOC524296:GOF524296 GXY524296:GYB524296 HHU524296:HHX524296 HRQ524296:HRT524296 IBM524296:IBP524296 ILI524296:ILL524296 IVE524296:IVH524296 JFA524296:JFD524296 JOW524296:JOZ524296 JYS524296:JYV524296 KIO524296:KIR524296 KSK524296:KSN524296 LCG524296:LCJ524296 LMC524296:LMF524296 LVY524296:LWB524296 MFU524296:MFX524296 MPQ524296:MPT524296 MZM524296:MZP524296 NJI524296:NJL524296 NTE524296:NTH524296 ODA524296:ODD524296 OMW524296:OMZ524296 OWS524296:OWV524296 PGO524296:PGR524296 PQK524296:PQN524296 QAG524296:QAJ524296 QKC524296:QKF524296 QTY524296:QUB524296 RDU524296:RDX524296 RNQ524296:RNT524296 RXM524296:RXP524296 SHI524296:SHL524296 SRE524296:SRH524296 TBA524296:TBD524296 TKW524296:TKZ524296 TUS524296:TUV524296 UEO524296:UER524296 UOK524296:UON524296 UYG524296:UYJ524296 VIC524296:VIF524296 VRY524296:VSB524296 WBU524296:WBX524296 WLQ524296:WLT524296 WVM524296:WVP524296 K589832:N589832 JA589832:JD589832 SW589832:SZ589832 ACS589832:ACV589832 AMO589832:AMR589832 AWK589832:AWN589832 BGG589832:BGJ589832 BQC589832:BQF589832 BZY589832:CAB589832 CJU589832:CJX589832 CTQ589832:CTT589832 DDM589832:DDP589832 DNI589832:DNL589832 DXE589832:DXH589832 EHA589832:EHD589832 EQW589832:EQZ589832 FAS589832:FAV589832 FKO589832:FKR589832 FUK589832:FUN589832 GEG589832:GEJ589832 GOC589832:GOF589832 GXY589832:GYB589832 HHU589832:HHX589832 HRQ589832:HRT589832 IBM589832:IBP589832 ILI589832:ILL589832 IVE589832:IVH589832 JFA589832:JFD589832 JOW589832:JOZ589832 JYS589832:JYV589832 KIO589832:KIR589832 KSK589832:KSN589832 LCG589832:LCJ589832 LMC589832:LMF589832 LVY589832:LWB589832 MFU589832:MFX589832 MPQ589832:MPT589832 MZM589832:MZP589832 NJI589832:NJL589832 NTE589832:NTH589832 ODA589832:ODD589832 OMW589832:OMZ589832 OWS589832:OWV589832 PGO589832:PGR589832 PQK589832:PQN589832 QAG589832:QAJ589832 QKC589832:QKF589832 QTY589832:QUB589832 RDU589832:RDX589832 RNQ589832:RNT589832 RXM589832:RXP589832 SHI589832:SHL589832 SRE589832:SRH589832 TBA589832:TBD589832 TKW589832:TKZ589832 TUS589832:TUV589832 UEO589832:UER589832 UOK589832:UON589832 UYG589832:UYJ589832 VIC589832:VIF589832 VRY589832:VSB589832 WBU589832:WBX589832 WLQ589832:WLT589832 WVM589832:WVP589832 K655368:N655368 JA655368:JD655368 SW655368:SZ655368 ACS655368:ACV655368 AMO655368:AMR655368 AWK655368:AWN655368 BGG655368:BGJ655368 BQC655368:BQF655368 BZY655368:CAB655368 CJU655368:CJX655368 CTQ655368:CTT655368 DDM655368:DDP655368 DNI655368:DNL655368 DXE655368:DXH655368 EHA655368:EHD655368 EQW655368:EQZ655368 FAS655368:FAV655368 FKO655368:FKR655368 FUK655368:FUN655368 GEG655368:GEJ655368 GOC655368:GOF655368 GXY655368:GYB655368 HHU655368:HHX655368 HRQ655368:HRT655368 IBM655368:IBP655368 ILI655368:ILL655368 IVE655368:IVH655368 JFA655368:JFD655368 JOW655368:JOZ655368 JYS655368:JYV655368 KIO655368:KIR655368 KSK655368:KSN655368 LCG655368:LCJ655368 LMC655368:LMF655368 LVY655368:LWB655368 MFU655368:MFX655368 MPQ655368:MPT655368 MZM655368:MZP655368 NJI655368:NJL655368 NTE655368:NTH655368 ODA655368:ODD655368 OMW655368:OMZ655368 OWS655368:OWV655368 PGO655368:PGR655368 PQK655368:PQN655368 QAG655368:QAJ655368 QKC655368:QKF655368 QTY655368:QUB655368 RDU655368:RDX655368 RNQ655368:RNT655368 RXM655368:RXP655368 SHI655368:SHL655368 SRE655368:SRH655368 TBA655368:TBD655368 TKW655368:TKZ655368 TUS655368:TUV655368 UEO655368:UER655368 UOK655368:UON655368 UYG655368:UYJ655368 VIC655368:VIF655368 VRY655368:VSB655368 WBU655368:WBX655368 WLQ655368:WLT655368 WVM655368:WVP655368 K720904:N720904 JA720904:JD720904 SW720904:SZ720904 ACS720904:ACV720904 AMO720904:AMR720904 AWK720904:AWN720904 BGG720904:BGJ720904 BQC720904:BQF720904 BZY720904:CAB720904 CJU720904:CJX720904 CTQ720904:CTT720904 DDM720904:DDP720904 DNI720904:DNL720904 DXE720904:DXH720904 EHA720904:EHD720904 EQW720904:EQZ720904 FAS720904:FAV720904 FKO720904:FKR720904 FUK720904:FUN720904 GEG720904:GEJ720904 GOC720904:GOF720904 GXY720904:GYB720904 HHU720904:HHX720904 HRQ720904:HRT720904 IBM720904:IBP720904 ILI720904:ILL720904 IVE720904:IVH720904 JFA720904:JFD720904 JOW720904:JOZ720904 JYS720904:JYV720904 KIO720904:KIR720904 KSK720904:KSN720904 LCG720904:LCJ720904 LMC720904:LMF720904 LVY720904:LWB720904 MFU720904:MFX720904 MPQ720904:MPT720904 MZM720904:MZP720904 NJI720904:NJL720904 NTE720904:NTH720904 ODA720904:ODD720904 OMW720904:OMZ720904 OWS720904:OWV720904 PGO720904:PGR720904 PQK720904:PQN720904 QAG720904:QAJ720904 QKC720904:QKF720904 QTY720904:QUB720904 RDU720904:RDX720904 RNQ720904:RNT720904 RXM720904:RXP720904 SHI720904:SHL720904 SRE720904:SRH720904 TBA720904:TBD720904 TKW720904:TKZ720904 TUS720904:TUV720904 UEO720904:UER720904 UOK720904:UON720904 UYG720904:UYJ720904 VIC720904:VIF720904 VRY720904:VSB720904 WBU720904:WBX720904 WLQ720904:WLT720904 WVM720904:WVP720904 K786440:N786440 JA786440:JD786440 SW786440:SZ786440 ACS786440:ACV786440 AMO786440:AMR786440 AWK786440:AWN786440 BGG786440:BGJ786440 BQC786440:BQF786440 BZY786440:CAB786440 CJU786440:CJX786440 CTQ786440:CTT786440 DDM786440:DDP786440 DNI786440:DNL786440 DXE786440:DXH786440 EHA786440:EHD786440 EQW786440:EQZ786440 FAS786440:FAV786440 FKO786440:FKR786440 FUK786440:FUN786440 GEG786440:GEJ786440 GOC786440:GOF786440 GXY786440:GYB786440 HHU786440:HHX786440 HRQ786440:HRT786440 IBM786440:IBP786440 ILI786440:ILL786440 IVE786440:IVH786440 JFA786440:JFD786440 JOW786440:JOZ786440 JYS786440:JYV786440 KIO786440:KIR786440 KSK786440:KSN786440 LCG786440:LCJ786440 LMC786440:LMF786440 LVY786440:LWB786440 MFU786440:MFX786440 MPQ786440:MPT786440 MZM786440:MZP786440 NJI786440:NJL786440 NTE786440:NTH786440 ODA786440:ODD786440 OMW786440:OMZ786440 OWS786440:OWV786440 PGO786440:PGR786440 PQK786440:PQN786440 QAG786440:QAJ786440 QKC786440:QKF786440 QTY786440:QUB786440 RDU786440:RDX786440 RNQ786440:RNT786440 RXM786440:RXP786440 SHI786440:SHL786440 SRE786440:SRH786440 TBA786440:TBD786440 TKW786440:TKZ786440 TUS786440:TUV786440 UEO786440:UER786440 UOK786440:UON786440 UYG786440:UYJ786440 VIC786440:VIF786440 VRY786440:VSB786440 WBU786440:WBX786440 WLQ786440:WLT786440 WVM786440:WVP786440 K851976:N851976 JA851976:JD851976 SW851976:SZ851976 ACS851976:ACV851976 AMO851976:AMR851976 AWK851976:AWN851976 BGG851976:BGJ851976 BQC851976:BQF851976 BZY851976:CAB851976 CJU851976:CJX851976 CTQ851976:CTT851976 DDM851976:DDP851976 DNI851976:DNL851976 DXE851976:DXH851976 EHA851976:EHD851976 EQW851976:EQZ851976 FAS851976:FAV851976 FKO851976:FKR851976 FUK851976:FUN851976 GEG851976:GEJ851976 GOC851976:GOF851976 GXY851976:GYB851976 HHU851976:HHX851976 HRQ851976:HRT851976 IBM851976:IBP851976 ILI851976:ILL851976 IVE851976:IVH851976 JFA851976:JFD851976 JOW851976:JOZ851976 JYS851976:JYV851976 KIO851976:KIR851976 KSK851976:KSN851976 LCG851976:LCJ851976 LMC851976:LMF851976 LVY851976:LWB851976 MFU851976:MFX851976 MPQ851976:MPT851976 MZM851976:MZP851976 NJI851976:NJL851976 NTE851976:NTH851976 ODA851976:ODD851976 OMW851976:OMZ851976 OWS851976:OWV851976 PGO851976:PGR851976 PQK851976:PQN851976 QAG851976:QAJ851976 QKC851976:QKF851976 QTY851976:QUB851976 RDU851976:RDX851976 RNQ851976:RNT851976 RXM851976:RXP851976 SHI851976:SHL851976 SRE851976:SRH851976 TBA851976:TBD851976 TKW851976:TKZ851976 TUS851976:TUV851976 UEO851976:UER851976 UOK851976:UON851976 UYG851976:UYJ851976 VIC851976:VIF851976 VRY851976:VSB851976 WBU851976:WBX851976 WLQ851976:WLT851976 WVM851976:WVP851976 K917512:N917512 JA917512:JD917512 SW917512:SZ917512 ACS917512:ACV917512 AMO917512:AMR917512 AWK917512:AWN917512 BGG917512:BGJ917512 BQC917512:BQF917512 BZY917512:CAB917512 CJU917512:CJX917512 CTQ917512:CTT917512 DDM917512:DDP917512 DNI917512:DNL917512 DXE917512:DXH917512 EHA917512:EHD917512 EQW917512:EQZ917512 FAS917512:FAV917512 FKO917512:FKR917512 FUK917512:FUN917512 GEG917512:GEJ917512 GOC917512:GOF917512 GXY917512:GYB917512 HHU917512:HHX917512 HRQ917512:HRT917512 IBM917512:IBP917512 ILI917512:ILL917512 IVE917512:IVH917512 JFA917512:JFD917512 JOW917512:JOZ917512 JYS917512:JYV917512 KIO917512:KIR917512 KSK917512:KSN917512 LCG917512:LCJ917512 LMC917512:LMF917512 LVY917512:LWB917512 MFU917512:MFX917512 MPQ917512:MPT917512 MZM917512:MZP917512 NJI917512:NJL917512 NTE917512:NTH917512 ODA917512:ODD917512 OMW917512:OMZ917512 OWS917512:OWV917512 PGO917512:PGR917512 PQK917512:PQN917512 QAG917512:QAJ917512 QKC917512:QKF917512 QTY917512:QUB917512 RDU917512:RDX917512 RNQ917512:RNT917512 RXM917512:RXP917512 SHI917512:SHL917512 SRE917512:SRH917512 TBA917512:TBD917512 TKW917512:TKZ917512 TUS917512:TUV917512 UEO917512:UER917512 UOK917512:UON917512 UYG917512:UYJ917512 VIC917512:VIF917512 VRY917512:VSB917512 WBU917512:WBX917512 WLQ917512:WLT917512 WVM917512:WVP917512 K983048:N983048 JA983048:JD983048 SW983048:SZ983048 ACS983048:ACV983048 AMO983048:AMR983048 AWK983048:AWN983048 BGG983048:BGJ983048 BQC983048:BQF983048 BZY983048:CAB983048 CJU983048:CJX983048 CTQ983048:CTT983048 DDM983048:DDP983048 DNI983048:DNL983048 DXE983048:DXH983048 EHA983048:EHD983048 EQW983048:EQZ983048 FAS983048:FAV983048 FKO983048:FKR983048 FUK983048:FUN983048 GEG983048:GEJ983048 GOC983048:GOF983048 GXY983048:GYB983048 HHU983048:HHX983048 HRQ983048:HRT983048 IBM983048:IBP983048 ILI983048:ILL983048 IVE983048:IVH983048 JFA983048:JFD983048 JOW983048:JOZ983048 JYS983048:JYV983048 KIO983048:KIR983048 KSK983048:KSN983048 LCG983048:LCJ983048 LMC983048:LMF983048 LVY983048:LWB983048 MFU983048:MFX983048 MPQ983048:MPT983048 MZM983048:MZP983048 NJI983048:NJL983048 NTE983048:NTH983048 ODA983048:ODD983048 OMW983048:OMZ983048 OWS983048:OWV983048 PGO983048:PGR983048 PQK983048:PQN983048 QAG983048:QAJ983048 QKC983048:QKF983048 QTY983048:QUB983048 RDU983048:RDX983048 RNQ983048:RNT983048 RXM983048:RXP983048 SHI983048:SHL983048 SRE983048:SRH983048 TBA983048:TBD983048 TKW983048:TKZ983048 TUS983048:TUV983048 UEO983048:UER983048 UOK983048:UON983048 UYG983048:UYJ983048 VIC983048:VIF983048 VRY983048:VSB983048 WBU983048:WBX983048 WLQ983048:WLT983048 WVM983048:WVP983048" xr:uid="{192B318C-0A58-4761-A170-22EB44472CD1}">
      <formula1>#REF!</formula1>
    </dataValidation>
    <dataValidation type="list" allowBlank="1" showInputMessage="1" showErrorMessage="1" sqref="WLS983064:WLU983064 M65560:O65560 JC65560:JE65560 SY65560:TA65560 ACU65560:ACW65560 AMQ65560:AMS65560 AWM65560:AWO65560 BGI65560:BGK65560 BQE65560:BQG65560 CAA65560:CAC65560 CJW65560:CJY65560 CTS65560:CTU65560 DDO65560:DDQ65560 DNK65560:DNM65560 DXG65560:DXI65560 EHC65560:EHE65560 EQY65560:ERA65560 FAU65560:FAW65560 FKQ65560:FKS65560 FUM65560:FUO65560 GEI65560:GEK65560 GOE65560:GOG65560 GYA65560:GYC65560 HHW65560:HHY65560 HRS65560:HRU65560 IBO65560:IBQ65560 ILK65560:ILM65560 IVG65560:IVI65560 JFC65560:JFE65560 JOY65560:JPA65560 JYU65560:JYW65560 KIQ65560:KIS65560 KSM65560:KSO65560 LCI65560:LCK65560 LME65560:LMG65560 LWA65560:LWC65560 MFW65560:MFY65560 MPS65560:MPU65560 MZO65560:MZQ65560 NJK65560:NJM65560 NTG65560:NTI65560 ODC65560:ODE65560 OMY65560:ONA65560 OWU65560:OWW65560 PGQ65560:PGS65560 PQM65560:PQO65560 QAI65560:QAK65560 QKE65560:QKG65560 QUA65560:QUC65560 RDW65560:RDY65560 RNS65560:RNU65560 RXO65560:RXQ65560 SHK65560:SHM65560 SRG65560:SRI65560 TBC65560:TBE65560 TKY65560:TLA65560 TUU65560:TUW65560 UEQ65560:UES65560 UOM65560:UOO65560 UYI65560:UYK65560 VIE65560:VIG65560 VSA65560:VSC65560 WBW65560:WBY65560 WLS65560:WLU65560 WVO65560:WVQ65560 M131096:O131096 JC131096:JE131096 SY131096:TA131096 ACU131096:ACW131096 AMQ131096:AMS131096 AWM131096:AWO131096 BGI131096:BGK131096 BQE131096:BQG131096 CAA131096:CAC131096 CJW131096:CJY131096 CTS131096:CTU131096 DDO131096:DDQ131096 DNK131096:DNM131096 DXG131096:DXI131096 EHC131096:EHE131096 EQY131096:ERA131096 FAU131096:FAW131096 FKQ131096:FKS131096 FUM131096:FUO131096 GEI131096:GEK131096 GOE131096:GOG131096 GYA131096:GYC131096 HHW131096:HHY131096 HRS131096:HRU131096 IBO131096:IBQ131096 ILK131096:ILM131096 IVG131096:IVI131096 JFC131096:JFE131096 JOY131096:JPA131096 JYU131096:JYW131096 KIQ131096:KIS131096 KSM131096:KSO131096 LCI131096:LCK131096 LME131096:LMG131096 LWA131096:LWC131096 MFW131096:MFY131096 MPS131096:MPU131096 MZO131096:MZQ131096 NJK131096:NJM131096 NTG131096:NTI131096 ODC131096:ODE131096 OMY131096:ONA131096 OWU131096:OWW131096 PGQ131096:PGS131096 PQM131096:PQO131096 QAI131096:QAK131096 QKE131096:QKG131096 QUA131096:QUC131096 RDW131096:RDY131096 RNS131096:RNU131096 RXO131096:RXQ131096 SHK131096:SHM131096 SRG131096:SRI131096 TBC131096:TBE131096 TKY131096:TLA131096 TUU131096:TUW131096 UEQ131096:UES131096 UOM131096:UOO131096 UYI131096:UYK131096 VIE131096:VIG131096 VSA131096:VSC131096 WBW131096:WBY131096 WLS131096:WLU131096 WVO131096:WVQ131096 M196632:O196632 JC196632:JE196632 SY196632:TA196632 ACU196632:ACW196632 AMQ196632:AMS196632 AWM196632:AWO196632 BGI196632:BGK196632 BQE196632:BQG196632 CAA196632:CAC196632 CJW196632:CJY196632 CTS196632:CTU196632 DDO196632:DDQ196632 DNK196632:DNM196632 DXG196632:DXI196632 EHC196632:EHE196632 EQY196632:ERA196632 FAU196632:FAW196632 FKQ196632:FKS196632 FUM196632:FUO196632 GEI196632:GEK196632 GOE196632:GOG196632 GYA196632:GYC196632 HHW196632:HHY196632 HRS196632:HRU196632 IBO196632:IBQ196632 ILK196632:ILM196632 IVG196632:IVI196632 JFC196632:JFE196632 JOY196632:JPA196632 JYU196632:JYW196632 KIQ196632:KIS196632 KSM196632:KSO196632 LCI196632:LCK196632 LME196632:LMG196632 LWA196632:LWC196632 MFW196632:MFY196632 MPS196632:MPU196632 MZO196632:MZQ196632 NJK196632:NJM196632 NTG196632:NTI196632 ODC196632:ODE196632 OMY196632:ONA196632 OWU196632:OWW196632 PGQ196632:PGS196632 PQM196632:PQO196632 QAI196632:QAK196632 QKE196632:QKG196632 QUA196632:QUC196632 RDW196632:RDY196632 RNS196632:RNU196632 RXO196632:RXQ196632 SHK196632:SHM196632 SRG196632:SRI196632 TBC196632:TBE196632 TKY196632:TLA196632 TUU196632:TUW196632 UEQ196632:UES196632 UOM196632:UOO196632 UYI196632:UYK196632 VIE196632:VIG196632 VSA196632:VSC196632 WBW196632:WBY196632 WLS196632:WLU196632 WVO196632:WVQ196632 M262168:O262168 JC262168:JE262168 SY262168:TA262168 ACU262168:ACW262168 AMQ262168:AMS262168 AWM262168:AWO262168 BGI262168:BGK262168 BQE262168:BQG262168 CAA262168:CAC262168 CJW262168:CJY262168 CTS262168:CTU262168 DDO262168:DDQ262168 DNK262168:DNM262168 DXG262168:DXI262168 EHC262168:EHE262168 EQY262168:ERA262168 FAU262168:FAW262168 FKQ262168:FKS262168 FUM262168:FUO262168 GEI262168:GEK262168 GOE262168:GOG262168 GYA262168:GYC262168 HHW262168:HHY262168 HRS262168:HRU262168 IBO262168:IBQ262168 ILK262168:ILM262168 IVG262168:IVI262168 JFC262168:JFE262168 JOY262168:JPA262168 JYU262168:JYW262168 KIQ262168:KIS262168 KSM262168:KSO262168 LCI262168:LCK262168 LME262168:LMG262168 LWA262168:LWC262168 MFW262168:MFY262168 MPS262168:MPU262168 MZO262168:MZQ262168 NJK262168:NJM262168 NTG262168:NTI262168 ODC262168:ODE262168 OMY262168:ONA262168 OWU262168:OWW262168 PGQ262168:PGS262168 PQM262168:PQO262168 QAI262168:QAK262168 QKE262168:QKG262168 QUA262168:QUC262168 RDW262168:RDY262168 RNS262168:RNU262168 RXO262168:RXQ262168 SHK262168:SHM262168 SRG262168:SRI262168 TBC262168:TBE262168 TKY262168:TLA262168 TUU262168:TUW262168 UEQ262168:UES262168 UOM262168:UOO262168 UYI262168:UYK262168 VIE262168:VIG262168 VSA262168:VSC262168 WBW262168:WBY262168 WLS262168:WLU262168 WVO262168:WVQ262168 M327704:O327704 JC327704:JE327704 SY327704:TA327704 ACU327704:ACW327704 AMQ327704:AMS327704 AWM327704:AWO327704 BGI327704:BGK327704 BQE327704:BQG327704 CAA327704:CAC327704 CJW327704:CJY327704 CTS327704:CTU327704 DDO327704:DDQ327704 DNK327704:DNM327704 DXG327704:DXI327704 EHC327704:EHE327704 EQY327704:ERA327704 FAU327704:FAW327704 FKQ327704:FKS327704 FUM327704:FUO327704 GEI327704:GEK327704 GOE327704:GOG327704 GYA327704:GYC327704 HHW327704:HHY327704 HRS327704:HRU327704 IBO327704:IBQ327704 ILK327704:ILM327704 IVG327704:IVI327704 JFC327704:JFE327704 JOY327704:JPA327704 JYU327704:JYW327704 KIQ327704:KIS327704 KSM327704:KSO327704 LCI327704:LCK327704 LME327704:LMG327704 LWA327704:LWC327704 MFW327704:MFY327704 MPS327704:MPU327704 MZO327704:MZQ327704 NJK327704:NJM327704 NTG327704:NTI327704 ODC327704:ODE327704 OMY327704:ONA327704 OWU327704:OWW327704 PGQ327704:PGS327704 PQM327704:PQO327704 QAI327704:QAK327704 QKE327704:QKG327704 QUA327704:QUC327704 RDW327704:RDY327704 RNS327704:RNU327704 RXO327704:RXQ327704 SHK327704:SHM327704 SRG327704:SRI327704 TBC327704:TBE327704 TKY327704:TLA327704 TUU327704:TUW327704 UEQ327704:UES327704 UOM327704:UOO327704 UYI327704:UYK327704 VIE327704:VIG327704 VSA327704:VSC327704 WBW327704:WBY327704 WLS327704:WLU327704 WVO327704:WVQ327704 M393240:O393240 JC393240:JE393240 SY393240:TA393240 ACU393240:ACW393240 AMQ393240:AMS393240 AWM393240:AWO393240 BGI393240:BGK393240 BQE393240:BQG393240 CAA393240:CAC393240 CJW393240:CJY393240 CTS393240:CTU393240 DDO393240:DDQ393240 DNK393240:DNM393240 DXG393240:DXI393240 EHC393240:EHE393240 EQY393240:ERA393240 FAU393240:FAW393240 FKQ393240:FKS393240 FUM393240:FUO393240 GEI393240:GEK393240 GOE393240:GOG393240 GYA393240:GYC393240 HHW393240:HHY393240 HRS393240:HRU393240 IBO393240:IBQ393240 ILK393240:ILM393240 IVG393240:IVI393240 JFC393240:JFE393240 JOY393240:JPA393240 JYU393240:JYW393240 KIQ393240:KIS393240 KSM393240:KSO393240 LCI393240:LCK393240 LME393240:LMG393240 LWA393240:LWC393240 MFW393240:MFY393240 MPS393240:MPU393240 MZO393240:MZQ393240 NJK393240:NJM393240 NTG393240:NTI393240 ODC393240:ODE393240 OMY393240:ONA393240 OWU393240:OWW393240 PGQ393240:PGS393240 PQM393240:PQO393240 QAI393240:QAK393240 QKE393240:QKG393240 QUA393240:QUC393240 RDW393240:RDY393240 RNS393240:RNU393240 RXO393240:RXQ393240 SHK393240:SHM393240 SRG393240:SRI393240 TBC393240:TBE393240 TKY393240:TLA393240 TUU393240:TUW393240 UEQ393240:UES393240 UOM393240:UOO393240 UYI393240:UYK393240 VIE393240:VIG393240 VSA393240:VSC393240 WBW393240:WBY393240 WLS393240:WLU393240 WVO393240:WVQ393240 M458776:O458776 JC458776:JE458776 SY458776:TA458776 ACU458776:ACW458776 AMQ458776:AMS458776 AWM458776:AWO458776 BGI458776:BGK458776 BQE458776:BQG458776 CAA458776:CAC458776 CJW458776:CJY458776 CTS458776:CTU458776 DDO458776:DDQ458776 DNK458776:DNM458776 DXG458776:DXI458776 EHC458776:EHE458776 EQY458776:ERA458776 FAU458776:FAW458776 FKQ458776:FKS458776 FUM458776:FUO458776 GEI458776:GEK458776 GOE458776:GOG458776 GYA458776:GYC458776 HHW458776:HHY458776 HRS458776:HRU458776 IBO458776:IBQ458776 ILK458776:ILM458776 IVG458776:IVI458776 JFC458776:JFE458776 JOY458776:JPA458776 JYU458776:JYW458776 KIQ458776:KIS458776 KSM458776:KSO458776 LCI458776:LCK458776 LME458776:LMG458776 LWA458776:LWC458776 MFW458776:MFY458776 MPS458776:MPU458776 MZO458776:MZQ458776 NJK458776:NJM458776 NTG458776:NTI458776 ODC458776:ODE458776 OMY458776:ONA458776 OWU458776:OWW458776 PGQ458776:PGS458776 PQM458776:PQO458776 QAI458776:QAK458776 QKE458776:QKG458776 QUA458776:QUC458776 RDW458776:RDY458776 RNS458776:RNU458776 RXO458776:RXQ458776 SHK458776:SHM458776 SRG458776:SRI458776 TBC458776:TBE458776 TKY458776:TLA458776 TUU458776:TUW458776 UEQ458776:UES458776 UOM458776:UOO458776 UYI458776:UYK458776 VIE458776:VIG458776 VSA458776:VSC458776 WBW458776:WBY458776 WLS458776:WLU458776 WVO458776:WVQ458776 M524312:O524312 JC524312:JE524312 SY524312:TA524312 ACU524312:ACW524312 AMQ524312:AMS524312 AWM524312:AWO524312 BGI524312:BGK524312 BQE524312:BQG524312 CAA524312:CAC524312 CJW524312:CJY524312 CTS524312:CTU524312 DDO524312:DDQ524312 DNK524312:DNM524312 DXG524312:DXI524312 EHC524312:EHE524312 EQY524312:ERA524312 FAU524312:FAW524312 FKQ524312:FKS524312 FUM524312:FUO524312 GEI524312:GEK524312 GOE524312:GOG524312 GYA524312:GYC524312 HHW524312:HHY524312 HRS524312:HRU524312 IBO524312:IBQ524312 ILK524312:ILM524312 IVG524312:IVI524312 JFC524312:JFE524312 JOY524312:JPA524312 JYU524312:JYW524312 KIQ524312:KIS524312 KSM524312:KSO524312 LCI524312:LCK524312 LME524312:LMG524312 LWA524312:LWC524312 MFW524312:MFY524312 MPS524312:MPU524312 MZO524312:MZQ524312 NJK524312:NJM524312 NTG524312:NTI524312 ODC524312:ODE524312 OMY524312:ONA524312 OWU524312:OWW524312 PGQ524312:PGS524312 PQM524312:PQO524312 QAI524312:QAK524312 QKE524312:QKG524312 QUA524312:QUC524312 RDW524312:RDY524312 RNS524312:RNU524312 RXO524312:RXQ524312 SHK524312:SHM524312 SRG524312:SRI524312 TBC524312:TBE524312 TKY524312:TLA524312 TUU524312:TUW524312 UEQ524312:UES524312 UOM524312:UOO524312 UYI524312:UYK524312 VIE524312:VIG524312 VSA524312:VSC524312 WBW524312:WBY524312 WLS524312:WLU524312 WVO524312:WVQ524312 M589848:O589848 JC589848:JE589848 SY589848:TA589848 ACU589848:ACW589848 AMQ589848:AMS589848 AWM589848:AWO589848 BGI589848:BGK589848 BQE589848:BQG589848 CAA589848:CAC589848 CJW589848:CJY589848 CTS589848:CTU589848 DDO589848:DDQ589848 DNK589848:DNM589848 DXG589848:DXI589848 EHC589848:EHE589848 EQY589848:ERA589848 FAU589848:FAW589848 FKQ589848:FKS589848 FUM589848:FUO589848 GEI589848:GEK589848 GOE589848:GOG589848 GYA589848:GYC589848 HHW589848:HHY589848 HRS589848:HRU589848 IBO589848:IBQ589848 ILK589848:ILM589848 IVG589848:IVI589848 JFC589848:JFE589848 JOY589848:JPA589848 JYU589848:JYW589848 KIQ589848:KIS589848 KSM589848:KSO589848 LCI589848:LCK589848 LME589848:LMG589848 LWA589848:LWC589848 MFW589848:MFY589848 MPS589848:MPU589848 MZO589848:MZQ589848 NJK589848:NJM589848 NTG589848:NTI589848 ODC589848:ODE589848 OMY589848:ONA589848 OWU589848:OWW589848 PGQ589848:PGS589848 PQM589848:PQO589848 QAI589848:QAK589848 QKE589848:QKG589848 QUA589848:QUC589848 RDW589848:RDY589848 RNS589848:RNU589848 RXO589848:RXQ589848 SHK589848:SHM589848 SRG589848:SRI589848 TBC589848:TBE589848 TKY589848:TLA589848 TUU589848:TUW589848 UEQ589848:UES589848 UOM589848:UOO589848 UYI589848:UYK589848 VIE589848:VIG589848 VSA589848:VSC589848 WBW589848:WBY589848 WLS589848:WLU589848 WVO589848:WVQ589848 M655384:O655384 JC655384:JE655384 SY655384:TA655384 ACU655384:ACW655384 AMQ655384:AMS655384 AWM655384:AWO655384 BGI655384:BGK655384 BQE655384:BQG655384 CAA655384:CAC655384 CJW655384:CJY655384 CTS655384:CTU655384 DDO655384:DDQ655384 DNK655384:DNM655384 DXG655384:DXI655384 EHC655384:EHE655384 EQY655384:ERA655384 FAU655384:FAW655384 FKQ655384:FKS655384 FUM655384:FUO655384 GEI655384:GEK655384 GOE655384:GOG655384 GYA655384:GYC655384 HHW655384:HHY655384 HRS655384:HRU655384 IBO655384:IBQ655384 ILK655384:ILM655384 IVG655384:IVI655384 JFC655384:JFE655384 JOY655384:JPA655384 JYU655384:JYW655384 KIQ655384:KIS655384 KSM655384:KSO655384 LCI655384:LCK655384 LME655384:LMG655384 LWA655384:LWC655384 MFW655384:MFY655384 MPS655384:MPU655384 MZO655384:MZQ655384 NJK655384:NJM655384 NTG655384:NTI655384 ODC655384:ODE655384 OMY655384:ONA655384 OWU655384:OWW655384 PGQ655384:PGS655384 PQM655384:PQO655384 QAI655384:QAK655384 QKE655384:QKG655384 QUA655384:QUC655384 RDW655384:RDY655384 RNS655384:RNU655384 RXO655384:RXQ655384 SHK655384:SHM655384 SRG655384:SRI655384 TBC655384:TBE655384 TKY655384:TLA655384 TUU655384:TUW655384 UEQ655384:UES655384 UOM655384:UOO655384 UYI655384:UYK655384 VIE655384:VIG655384 VSA655384:VSC655384 WBW655384:WBY655384 WLS655384:WLU655384 WVO655384:WVQ655384 M720920:O720920 JC720920:JE720920 SY720920:TA720920 ACU720920:ACW720920 AMQ720920:AMS720920 AWM720920:AWO720920 BGI720920:BGK720920 BQE720920:BQG720920 CAA720920:CAC720920 CJW720920:CJY720920 CTS720920:CTU720920 DDO720920:DDQ720920 DNK720920:DNM720920 DXG720920:DXI720920 EHC720920:EHE720920 EQY720920:ERA720920 FAU720920:FAW720920 FKQ720920:FKS720920 FUM720920:FUO720920 GEI720920:GEK720920 GOE720920:GOG720920 GYA720920:GYC720920 HHW720920:HHY720920 HRS720920:HRU720920 IBO720920:IBQ720920 ILK720920:ILM720920 IVG720920:IVI720920 JFC720920:JFE720920 JOY720920:JPA720920 JYU720920:JYW720920 KIQ720920:KIS720920 KSM720920:KSO720920 LCI720920:LCK720920 LME720920:LMG720920 LWA720920:LWC720920 MFW720920:MFY720920 MPS720920:MPU720920 MZO720920:MZQ720920 NJK720920:NJM720920 NTG720920:NTI720920 ODC720920:ODE720920 OMY720920:ONA720920 OWU720920:OWW720920 PGQ720920:PGS720920 PQM720920:PQO720920 QAI720920:QAK720920 QKE720920:QKG720920 QUA720920:QUC720920 RDW720920:RDY720920 RNS720920:RNU720920 RXO720920:RXQ720920 SHK720920:SHM720920 SRG720920:SRI720920 TBC720920:TBE720920 TKY720920:TLA720920 TUU720920:TUW720920 UEQ720920:UES720920 UOM720920:UOO720920 UYI720920:UYK720920 VIE720920:VIG720920 VSA720920:VSC720920 WBW720920:WBY720920 WLS720920:WLU720920 WVO720920:WVQ720920 M786456:O786456 JC786456:JE786456 SY786456:TA786456 ACU786456:ACW786456 AMQ786456:AMS786456 AWM786456:AWO786456 BGI786456:BGK786456 BQE786456:BQG786456 CAA786456:CAC786456 CJW786456:CJY786456 CTS786456:CTU786456 DDO786456:DDQ786456 DNK786456:DNM786456 DXG786456:DXI786456 EHC786456:EHE786456 EQY786456:ERA786456 FAU786456:FAW786456 FKQ786456:FKS786456 FUM786456:FUO786456 GEI786456:GEK786456 GOE786456:GOG786456 GYA786456:GYC786456 HHW786456:HHY786456 HRS786456:HRU786456 IBO786456:IBQ786456 ILK786456:ILM786456 IVG786456:IVI786456 JFC786456:JFE786456 JOY786456:JPA786456 JYU786456:JYW786456 KIQ786456:KIS786456 KSM786456:KSO786456 LCI786456:LCK786456 LME786456:LMG786456 LWA786456:LWC786456 MFW786456:MFY786456 MPS786456:MPU786456 MZO786456:MZQ786456 NJK786456:NJM786456 NTG786456:NTI786456 ODC786456:ODE786456 OMY786456:ONA786456 OWU786456:OWW786456 PGQ786456:PGS786456 PQM786456:PQO786456 QAI786456:QAK786456 QKE786456:QKG786456 QUA786456:QUC786456 RDW786456:RDY786456 RNS786456:RNU786456 RXO786456:RXQ786456 SHK786456:SHM786456 SRG786456:SRI786456 TBC786456:TBE786456 TKY786456:TLA786456 TUU786456:TUW786456 UEQ786456:UES786456 UOM786456:UOO786456 UYI786456:UYK786456 VIE786456:VIG786456 VSA786456:VSC786456 WBW786456:WBY786456 WLS786456:WLU786456 WVO786456:WVQ786456 M851992:O851992 JC851992:JE851992 SY851992:TA851992 ACU851992:ACW851992 AMQ851992:AMS851992 AWM851992:AWO851992 BGI851992:BGK851992 BQE851992:BQG851992 CAA851992:CAC851992 CJW851992:CJY851992 CTS851992:CTU851992 DDO851992:DDQ851992 DNK851992:DNM851992 DXG851992:DXI851992 EHC851992:EHE851992 EQY851992:ERA851992 FAU851992:FAW851992 FKQ851992:FKS851992 FUM851992:FUO851992 GEI851992:GEK851992 GOE851992:GOG851992 GYA851992:GYC851992 HHW851992:HHY851992 HRS851992:HRU851992 IBO851992:IBQ851992 ILK851992:ILM851992 IVG851992:IVI851992 JFC851992:JFE851992 JOY851992:JPA851992 JYU851992:JYW851992 KIQ851992:KIS851992 KSM851992:KSO851992 LCI851992:LCK851992 LME851992:LMG851992 LWA851992:LWC851992 MFW851992:MFY851992 MPS851992:MPU851992 MZO851992:MZQ851992 NJK851992:NJM851992 NTG851992:NTI851992 ODC851992:ODE851992 OMY851992:ONA851992 OWU851992:OWW851992 PGQ851992:PGS851992 PQM851992:PQO851992 QAI851992:QAK851992 QKE851992:QKG851992 QUA851992:QUC851992 RDW851992:RDY851992 RNS851992:RNU851992 RXO851992:RXQ851992 SHK851992:SHM851992 SRG851992:SRI851992 TBC851992:TBE851992 TKY851992:TLA851992 TUU851992:TUW851992 UEQ851992:UES851992 UOM851992:UOO851992 UYI851992:UYK851992 VIE851992:VIG851992 VSA851992:VSC851992 WBW851992:WBY851992 WLS851992:WLU851992 WVO851992:WVQ851992 M917528:O917528 JC917528:JE917528 SY917528:TA917528 ACU917528:ACW917528 AMQ917528:AMS917528 AWM917528:AWO917528 BGI917528:BGK917528 BQE917528:BQG917528 CAA917528:CAC917528 CJW917528:CJY917528 CTS917528:CTU917528 DDO917528:DDQ917528 DNK917528:DNM917528 DXG917528:DXI917528 EHC917528:EHE917528 EQY917528:ERA917528 FAU917528:FAW917528 FKQ917528:FKS917528 FUM917528:FUO917528 GEI917528:GEK917528 GOE917528:GOG917528 GYA917528:GYC917528 HHW917528:HHY917528 HRS917528:HRU917528 IBO917528:IBQ917528 ILK917528:ILM917528 IVG917528:IVI917528 JFC917528:JFE917528 JOY917528:JPA917528 JYU917528:JYW917528 KIQ917528:KIS917528 KSM917528:KSO917528 LCI917528:LCK917528 LME917528:LMG917528 LWA917528:LWC917528 MFW917528:MFY917528 MPS917528:MPU917528 MZO917528:MZQ917528 NJK917528:NJM917528 NTG917528:NTI917528 ODC917528:ODE917528 OMY917528:ONA917528 OWU917528:OWW917528 PGQ917528:PGS917528 PQM917528:PQO917528 QAI917528:QAK917528 QKE917528:QKG917528 QUA917528:QUC917528 RDW917528:RDY917528 RNS917528:RNU917528 RXO917528:RXQ917528 SHK917528:SHM917528 SRG917528:SRI917528 TBC917528:TBE917528 TKY917528:TLA917528 TUU917528:TUW917528 UEQ917528:UES917528 UOM917528:UOO917528 UYI917528:UYK917528 VIE917528:VIG917528 VSA917528:VSC917528 WBW917528:WBY917528 WLS917528:WLU917528 WVO917528:WVQ917528 M983064:O983064 JC983064:JE983064 SY983064:TA983064 ACU983064:ACW983064 AMQ983064:AMS983064 AWM983064:AWO983064 BGI983064:BGK983064 BQE983064:BQG983064 CAA983064:CAC983064 CJW983064:CJY983064 CTS983064:CTU983064 DDO983064:DDQ983064 DNK983064:DNM983064 DXG983064:DXI983064 EHC983064:EHE983064 EQY983064:ERA983064 FAU983064:FAW983064 FKQ983064:FKS983064 FUM983064:FUO983064 GEI983064:GEK983064 GOE983064:GOG983064 GYA983064:GYC983064 HHW983064:HHY983064 HRS983064:HRU983064 IBO983064:IBQ983064 ILK983064:ILM983064 IVG983064:IVI983064 JFC983064:JFE983064 JOY983064:JPA983064 JYU983064:JYW983064 KIQ983064:KIS983064 KSM983064:KSO983064 LCI983064:LCK983064 LME983064:LMG983064 LWA983064:LWC983064 MFW983064:MFY983064 MPS983064:MPU983064 MZO983064:MZQ983064 NJK983064:NJM983064 NTG983064:NTI983064 ODC983064:ODE983064 OMY983064:ONA983064 OWU983064:OWW983064 PGQ983064:PGS983064 PQM983064:PQO983064 QAI983064:QAK983064 QKE983064:QKG983064 QUA983064:QUC983064 RDW983064:RDY983064 RNS983064:RNU983064 RXO983064:RXQ983064 SHK983064:SHM983064 SRG983064:SRI983064 TBC983064:TBE983064 TKY983064:TLA983064 TUU983064:TUW983064 UEQ983064:UES983064 UOM983064:UOO983064 UYI983064:UYK983064 VIE983064:VIG983064 VSA983064:VSC983064 WBW983064:WBY983064" xr:uid="{173DBCF6-530F-40BD-997A-943A1BEF390A}">
      <formula1>$E$2:$E$25</formula1>
    </dataValidation>
  </dataValidations>
  <pageMargins left="0.7" right="0.7" top="0.75" bottom="0.75" header="0.3" footer="0.3"/>
  <pageSetup scale="51" fitToHeight="0" orientation="landscape" r:id="rId1"/>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12700</xdr:colOff>
                    <xdr:row>63</xdr:row>
                    <xdr:rowOff>533400</xdr:rowOff>
                  </from>
                  <to>
                    <xdr:col>13</xdr:col>
                    <xdr:colOff>355600</xdr:colOff>
                    <xdr:row>65</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755650</xdr:colOff>
                    <xdr:row>65</xdr:row>
                    <xdr:rowOff>31750</xdr:rowOff>
                  </from>
                  <to>
                    <xdr:col>13</xdr:col>
                    <xdr:colOff>342900</xdr:colOff>
                    <xdr:row>65</xdr:row>
                    <xdr:rowOff>165100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57150</xdr:colOff>
                    <xdr:row>65</xdr:row>
                    <xdr:rowOff>165100</xdr:rowOff>
                  </from>
                  <to>
                    <xdr:col>13</xdr:col>
                    <xdr:colOff>323850</xdr:colOff>
                    <xdr:row>67</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12</xdr:col>
                    <xdr:colOff>57150</xdr:colOff>
                    <xdr:row>66</xdr:row>
                    <xdr:rowOff>152400</xdr:rowOff>
                  </from>
                  <to>
                    <xdr:col>13</xdr:col>
                    <xdr:colOff>323850</xdr:colOff>
                    <xdr:row>68</xdr:row>
                    <xdr:rowOff>12700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57150</xdr:colOff>
                    <xdr:row>67</xdr:row>
                    <xdr:rowOff>152400</xdr:rowOff>
                  </from>
                  <to>
                    <xdr:col>13</xdr:col>
                    <xdr:colOff>323850</xdr:colOff>
                    <xdr:row>69</xdr:row>
                    <xdr:rowOff>12700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12</xdr:col>
                    <xdr:colOff>57150</xdr:colOff>
                    <xdr:row>68</xdr:row>
                    <xdr:rowOff>165100</xdr:rowOff>
                  </from>
                  <to>
                    <xdr:col>13</xdr:col>
                    <xdr:colOff>323850</xdr:colOff>
                    <xdr:row>70</xdr:row>
                    <xdr:rowOff>31750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57150</xdr:colOff>
                    <xdr:row>69</xdr:row>
                    <xdr:rowOff>152400</xdr:rowOff>
                  </from>
                  <to>
                    <xdr:col>13</xdr:col>
                    <xdr:colOff>323850</xdr:colOff>
                    <xdr:row>71</xdr:row>
                    <xdr:rowOff>12700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12</xdr:col>
                    <xdr:colOff>57150</xdr:colOff>
                    <xdr:row>70</xdr:row>
                    <xdr:rowOff>165100</xdr:rowOff>
                  </from>
                  <to>
                    <xdr:col>13</xdr:col>
                    <xdr:colOff>323850</xdr:colOff>
                    <xdr:row>72</xdr:row>
                    <xdr:rowOff>12700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12</xdr:col>
                    <xdr:colOff>57150</xdr:colOff>
                    <xdr:row>71</xdr:row>
                    <xdr:rowOff>171450</xdr:rowOff>
                  </from>
                  <to>
                    <xdr:col>13</xdr:col>
                    <xdr:colOff>323850</xdr:colOff>
                    <xdr:row>73</xdr:row>
                    <xdr:rowOff>31750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57150</xdr:colOff>
                    <xdr:row>72</xdr:row>
                    <xdr:rowOff>165100</xdr:rowOff>
                  </from>
                  <to>
                    <xdr:col>13</xdr:col>
                    <xdr:colOff>323850</xdr:colOff>
                    <xdr:row>74</xdr:row>
                    <xdr:rowOff>12700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13</xdr:col>
                    <xdr:colOff>12700</xdr:colOff>
                    <xdr:row>73</xdr:row>
                    <xdr:rowOff>146050</xdr:rowOff>
                  </from>
                  <to>
                    <xdr:col>13</xdr:col>
                    <xdr:colOff>342900</xdr:colOff>
                    <xdr:row>75</xdr:row>
                    <xdr:rowOff>12700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12</xdr:col>
                    <xdr:colOff>57150</xdr:colOff>
                    <xdr:row>74</xdr:row>
                    <xdr:rowOff>171450</xdr:rowOff>
                  </from>
                  <to>
                    <xdr:col>13</xdr:col>
                    <xdr:colOff>323850</xdr:colOff>
                    <xdr:row>76</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12</xdr:col>
                    <xdr:colOff>0</xdr:colOff>
                    <xdr:row>75</xdr:row>
                    <xdr:rowOff>165100</xdr:rowOff>
                  </from>
                  <to>
                    <xdr:col>13</xdr:col>
                    <xdr:colOff>323850</xdr:colOff>
                    <xdr:row>77</xdr:row>
                    <xdr:rowOff>31750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13</xdr:col>
                    <xdr:colOff>12700</xdr:colOff>
                    <xdr:row>76</xdr:row>
                    <xdr:rowOff>165100</xdr:rowOff>
                  </from>
                  <to>
                    <xdr:col>13</xdr:col>
                    <xdr:colOff>342900</xdr:colOff>
                    <xdr:row>78</xdr:row>
                    <xdr:rowOff>31750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31750</xdr:colOff>
                    <xdr:row>65</xdr:row>
                    <xdr:rowOff>152400</xdr:rowOff>
                  </from>
                  <to>
                    <xdr:col>14</xdr:col>
                    <xdr:colOff>342900</xdr:colOff>
                    <xdr:row>67</xdr:row>
                    <xdr:rowOff>12700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31750</xdr:colOff>
                    <xdr:row>66</xdr:row>
                    <xdr:rowOff>165100</xdr:rowOff>
                  </from>
                  <to>
                    <xdr:col>14</xdr:col>
                    <xdr:colOff>342900</xdr:colOff>
                    <xdr:row>68</xdr:row>
                    <xdr:rowOff>31750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31750</xdr:colOff>
                    <xdr:row>67</xdr:row>
                    <xdr:rowOff>165100</xdr:rowOff>
                  </from>
                  <to>
                    <xdr:col>14</xdr:col>
                    <xdr:colOff>342900</xdr:colOff>
                    <xdr:row>69</xdr:row>
                    <xdr:rowOff>31750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31750</xdr:colOff>
                    <xdr:row>68</xdr:row>
                    <xdr:rowOff>184150</xdr:rowOff>
                  </from>
                  <to>
                    <xdr:col>14</xdr:col>
                    <xdr:colOff>342900</xdr:colOff>
                    <xdr:row>70</xdr:row>
                    <xdr:rowOff>12700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31750</xdr:colOff>
                    <xdr:row>69</xdr:row>
                    <xdr:rowOff>165100</xdr:rowOff>
                  </from>
                  <to>
                    <xdr:col>14</xdr:col>
                    <xdr:colOff>342900</xdr:colOff>
                    <xdr:row>71</xdr:row>
                    <xdr:rowOff>31750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31750</xdr:colOff>
                    <xdr:row>70</xdr:row>
                    <xdr:rowOff>165100</xdr:rowOff>
                  </from>
                  <to>
                    <xdr:col>14</xdr:col>
                    <xdr:colOff>342900</xdr:colOff>
                    <xdr:row>72</xdr:row>
                    <xdr:rowOff>12700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14</xdr:col>
                    <xdr:colOff>31750</xdr:colOff>
                    <xdr:row>71</xdr:row>
                    <xdr:rowOff>165100</xdr:rowOff>
                  </from>
                  <to>
                    <xdr:col>14</xdr:col>
                    <xdr:colOff>342900</xdr:colOff>
                    <xdr:row>73</xdr:row>
                    <xdr:rowOff>12700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14</xdr:col>
                    <xdr:colOff>31750</xdr:colOff>
                    <xdr:row>74</xdr:row>
                    <xdr:rowOff>165100</xdr:rowOff>
                  </from>
                  <to>
                    <xdr:col>14</xdr:col>
                    <xdr:colOff>342900</xdr:colOff>
                    <xdr:row>76</xdr:row>
                    <xdr:rowOff>31750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14</xdr:col>
                    <xdr:colOff>31750</xdr:colOff>
                    <xdr:row>72</xdr:row>
                    <xdr:rowOff>165100</xdr:rowOff>
                  </from>
                  <to>
                    <xdr:col>14</xdr:col>
                    <xdr:colOff>342900</xdr:colOff>
                    <xdr:row>74</xdr:row>
                    <xdr:rowOff>12700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31750</xdr:colOff>
                    <xdr:row>75</xdr:row>
                    <xdr:rowOff>165100</xdr:rowOff>
                  </from>
                  <to>
                    <xdr:col>14</xdr:col>
                    <xdr:colOff>342900</xdr:colOff>
                    <xdr:row>77</xdr:row>
                    <xdr:rowOff>31750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14</xdr:col>
                    <xdr:colOff>31750</xdr:colOff>
                    <xdr:row>76</xdr:row>
                    <xdr:rowOff>165100</xdr:rowOff>
                  </from>
                  <to>
                    <xdr:col>14</xdr:col>
                    <xdr:colOff>342900</xdr:colOff>
                    <xdr:row>78</xdr:row>
                    <xdr:rowOff>31750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14</xdr:col>
                    <xdr:colOff>31750</xdr:colOff>
                    <xdr:row>73</xdr:row>
                    <xdr:rowOff>165100</xdr:rowOff>
                  </from>
                  <to>
                    <xdr:col>14</xdr:col>
                    <xdr:colOff>342900</xdr:colOff>
                    <xdr:row>75</xdr:row>
                    <xdr:rowOff>12700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14</xdr:col>
                    <xdr:colOff>38100</xdr:colOff>
                    <xdr:row>63</xdr:row>
                    <xdr:rowOff>527050</xdr:rowOff>
                  </from>
                  <to>
                    <xdr:col>14</xdr:col>
                    <xdr:colOff>374650</xdr:colOff>
                    <xdr:row>65</xdr:row>
                    <xdr:rowOff>57150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14</xdr:col>
                    <xdr:colOff>38100</xdr:colOff>
                    <xdr:row>64</xdr:row>
                    <xdr:rowOff>152400</xdr:rowOff>
                  </from>
                  <to>
                    <xdr:col>14</xdr:col>
                    <xdr:colOff>374650</xdr:colOff>
                    <xdr:row>66</xdr:row>
                    <xdr:rowOff>12700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13</xdr:col>
                    <xdr:colOff>12700</xdr:colOff>
                    <xdr:row>77</xdr:row>
                    <xdr:rowOff>165100</xdr:rowOff>
                  </from>
                  <to>
                    <xdr:col>13</xdr:col>
                    <xdr:colOff>342900</xdr:colOff>
                    <xdr:row>79</xdr:row>
                    <xdr:rowOff>31750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14</xdr:col>
                    <xdr:colOff>31750</xdr:colOff>
                    <xdr:row>77</xdr:row>
                    <xdr:rowOff>165100</xdr:rowOff>
                  </from>
                  <to>
                    <xdr:col>14</xdr:col>
                    <xdr:colOff>342900</xdr:colOff>
                    <xdr:row>79</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360E8C5A-49BF-4CEA-8CB3-AB76CA6CC7BD}">
          <x14:formula1>
            <xm:f>'Drop Downs'!$X$2:$X$4</xm:f>
          </x14:formula1>
          <xm:sqref>E3</xm:sqref>
        </x14:dataValidation>
        <x14:dataValidation type="list" showInputMessage="1" showErrorMessage="1" xr:uid="{304F6789-CE8A-4084-9D67-6D814B794000}">
          <x14:formula1>
            <xm:f>'Drop Downs'!$B$2:$B$6</xm:f>
          </x14:formula1>
          <xm:sqref>I3:L3</xm:sqref>
        </x14:dataValidation>
        <x14:dataValidation type="list" allowBlank="1" showInputMessage="1" showErrorMessage="1" xr:uid="{A0CDDB14-1674-4DF5-BCFB-C356872EA5FD}">
          <x14:formula1>
            <xm:f>'C:\Users\e163567\OneDrive - City of Houston\Disaster Recovery\NOFA\[2019 NOFA Workbook (Draft).xlsx]Drop Downs'!#REF!</xm:f>
          </x14:formula1>
          <xm:sqref>WVO983064:WVQ983064</xm:sqref>
        </x14:dataValidation>
        <x14:dataValidation type="list" allowBlank="1" showInputMessage="1" showErrorMessage="1" xr:uid="{9DC55F99-8998-49ED-B85B-23999D5D6A74}">
          <x14:formula1>
            <xm:f>'Drop Downs'!$A$2:$A$3</xm:f>
          </x14:formula1>
          <xm:sqref>H25:J25 J54:L60 E34 R100:R110 E22 E28 I16:I17 E12:E14</xm:sqref>
        </x14:dataValidation>
        <x14:dataValidation type="list" allowBlank="1" showInputMessage="1" showErrorMessage="1" xr:uid="{098B9B6B-C91F-4DE8-AF13-CA41AAD5F48B}">
          <x14:formula1>
            <xm:f>'Drop Downs'!$A$2:$A$5</xm:f>
          </x14:formula1>
          <xm:sqref>R111</xm:sqref>
        </x14:dataValidation>
        <x14:dataValidation type="list" allowBlank="1" showInputMessage="1" showErrorMessage="1" xr:uid="{411CD9CB-1521-49E0-8AB7-B97D93A9F043}">
          <x14:formula1>
            <xm:f>'Drop Downs'!$B$2:$B$6</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7FE0E-4F72-4A59-9969-9EAA8B41EA5A}">
  <sheetPr>
    <tabColor theme="4" tint="0.59999389629810485"/>
    <pageSetUpPr fitToPage="1"/>
  </sheetPr>
  <dimension ref="A1:X38"/>
  <sheetViews>
    <sheetView showGridLines="0" zoomScale="70" zoomScaleNormal="70" workbookViewId="0">
      <selection activeCell="J6" sqref="J6"/>
    </sheetView>
  </sheetViews>
  <sheetFormatPr defaultColWidth="0" defaultRowHeight="15.5" zeroHeight="1" x14ac:dyDescent="0.35"/>
  <cols>
    <col min="1" max="1" width="9.1796875" style="121" customWidth="1"/>
    <col min="2" max="2" width="9.1796875" style="175" customWidth="1"/>
    <col min="3" max="3" width="21.1796875" style="121" customWidth="1"/>
    <col min="4" max="4" width="27" style="121" customWidth="1"/>
    <col min="5" max="6" width="25.453125" style="121" customWidth="1"/>
    <col min="7" max="7" width="15.453125" style="175" customWidth="1"/>
    <col min="8" max="8" width="16.54296875" style="175" customWidth="1"/>
    <col min="9" max="9" width="23" style="175" customWidth="1"/>
    <col min="10" max="10" width="18.81640625" style="175" customWidth="1"/>
    <col min="11" max="11" width="15.26953125" style="175" bestFit="1" customWidth="1"/>
    <col min="12" max="12" width="17.26953125" style="175" customWidth="1"/>
    <col min="13" max="13" width="33.81640625" style="121" customWidth="1"/>
    <col min="14" max="14" width="52.81640625" style="121" customWidth="1"/>
    <col min="15" max="15" width="9.1796875" style="121" customWidth="1"/>
    <col min="16" max="24" width="0" style="121" hidden="1" customWidth="1"/>
    <col min="25" max="16384" width="9.1796875" style="121" hidden="1"/>
  </cols>
  <sheetData>
    <row r="1" spans="2:24" x14ac:dyDescent="0.35"/>
    <row r="2" spans="2:24" x14ac:dyDescent="0.35">
      <c r="X2" s="121" t="s">
        <v>129</v>
      </c>
    </row>
    <row r="3" spans="2:24" ht="46.5" x14ac:dyDescent="0.35">
      <c r="B3" s="582"/>
      <c r="C3" s="373" t="s">
        <v>163</v>
      </c>
      <c r="D3" s="373" t="s">
        <v>164</v>
      </c>
      <c r="E3" s="373" t="s">
        <v>165</v>
      </c>
      <c r="F3" s="373" t="s">
        <v>166</v>
      </c>
      <c r="G3" s="373" t="s">
        <v>167</v>
      </c>
      <c r="H3" s="373" t="s">
        <v>168</v>
      </c>
      <c r="I3" s="373" t="s">
        <v>169</v>
      </c>
      <c r="J3" s="373" t="s">
        <v>170</v>
      </c>
      <c r="K3" s="373" t="s">
        <v>171</v>
      </c>
      <c r="L3" s="373" t="s">
        <v>172</v>
      </c>
      <c r="M3" s="374" t="s">
        <v>173</v>
      </c>
      <c r="N3" s="375" t="s">
        <v>174</v>
      </c>
      <c r="X3" s="121" t="s">
        <v>130</v>
      </c>
    </row>
    <row r="4" spans="2:24" x14ac:dyDescent="0.35">
      <c r="B4" s="582">
        <v>1</v>
      </c>
      <c r="C4" s="371"/>
      <c r="D4" s="371"/>
      <c r="E4" s="371"/>
      <c r="F4" s="371"/>
      <c r="G4" s="372"/>
      <c r="H4" s="372"/>
      <c r="I4" s="372"/>
      <c r="J4" s="372"/>
      <c r="K4" s="372"/>
      <c r="L4" s="372"/>
      <c r="M4" s="371"/>
      <c r="N4" s="371"/>
    </row>
    <row r="5" spans="2:24" x14ac:dyDescent="0.35">
      <c r="B5" s="582">
        <f>B4+1</f>
        <v>2</v>
      </c>
      <c r="C5" s="371"/>
      <c r="D5" s="371"/>
      <c r="E5" s="371"/>
      <c r="F5" s="371"/>
      <c r="G5" s="372"/>
      <c r="H5" s="372"/>
      <c r="I5" s="372"/>
      <c r="J5" s="372"/>
      <c r="K5" s="372"/>
      <c r="L5" s="372"/>
      <c r="M5" s="371"/>
      <c r="N5" s="371"/>
    </row>
    <row r="6" spans="2:24" x14ac:dyDescent="0.35">
      <c r="B6" s="582">
        <f t="shared" ref="B6:B32" si="0">B5+1</f>
        <v>3</v>
      </c>
      <c r="C6" s="371"/>
      <c r="D6" s="371"/>
      <c r="E6" s="371"/>
      <c r="F6" s="371"/>
      <c r="G6" s="372"/>
      <c r="H6" s="372"/>
      <c r="I6" s="372"/>
      <c r="J6" s="372"/>
      <c r="K6" s="372"/>
      <c r="L6" s="372"/>
      <c r="M6" s="371"/>
      <c r="N6" s="371"/>
    </row>
    <row r="7" spans="2:24" x14ac:dyDescent="0.35">
      <c r="B7" s="582">
        <f t="shared" si="0"/>
        <v>4</v>
      </c>
      <c r="C7" s="371"/>
      <c r="D7" s="371"/>
      <c r="E7" s="371"/>
      <c r="F7" s="371"/>
      <c r="G7" s="372"/>
      <c r="H7" s="372"/>
      <c r="I7" s="372"/>
      <c r="J7" s="372"/>
      <c r="K7" s="372"/>
      <c r="L7" s="372"/>
      <c r="M7" s="371"/>
      <c r="N7" s="371"/>
    </row>
    <row r="8" spans="2:24" x14ac:dyDescent="0.35">
      <c r="B8" s="582">
        <f t="shared" si="0"/>
        <v>5</v>
      </c>
      <c r="C8" s="371"/>
      <c r="D8" s="371"/>
      <c r="E8" s="371"/>
      <c r="F8" s="371"/>
      <c r="G8" s="372"/>
      <c r="H8" s="372"/>
      <c r="I8" s="372"/>
      <c r="J8" s="372"/>
      <c r="K8" s="372"/>
      <c r="L8" s="372"/>
      <c r="M8" s="371"/>
      <c r="N8" s="371"/>
    </row>
    <row r="9" spans="2:24" x14ac:dyDescent="0.35">
      <c r="B9" s="582">
        <f t="shared" si="0"/>
        <v>6</v>
      </c>
      <c r="C9" s="371"/>
      <c r="D9" s="371"/>
      <c r="E9" s="371"/>
      <c r="F9" s="371"/>
      <c r="G9" s="372"/>
      <c r="H9" s="372"/>
      <c r="I9" s="372"/>
      <c r="J9" s="372"/>
      <c r="K9" s="372"/>
      <c r="L9" s="372"/>
      <c r="M9" s="371"/>
      <c r="N9" s="371"/>
    </row>
    <row r="10" spans="2:24" x14ac:dyDescent="0.35">
      <c r="B10" s="582">
        <f t="shared" si="0"/>
        <v>7</v>
      </c>
      <c r="C10" s="371"/>
      <c r="D10" s="371"/>
      <c r="E10" s="371"/>
      <c r="F10" s="371"/>
      <c r="G10" s="372"/>
      <c r="H10" s="372"/>
      <c r="I10" s="372"/>
      <c r="J10" s="372"/>
      <c r="K10" s="372"/>
      <c r="L10" s="372"/>
      <c r="M10" s="371"/>
      <c r="N10" s="371"/>
    </row>
    <row r="11" spans="2:24" x14ac:dyDescent="0.35">
      <c r="B11" s="582">
        <f t="shared" si="0"/>
        <v>8</v>
      </c>
      <c r="C11" s="371"/>
      <c r="D11" s="371"/>
      <c r="E11" s="371"/>
      <c r="F11" s="371"/>
      <c r="G11" s="372"/>
      <c r="H11" s="372"/>
      <c r="I11" s="372"/>
      <c r="J11" s="372"/>
      <c r="K11" s="372"/>
      <c r="L11" s="372"/>
      <c r="M11" s="371"/>
      <c r="N11" s="371"/>
    </row>
    <row r="12" spans="2:24" x14ac:dyDescent="0.35">
      <c r="B12" s="582">
        <f t="shared" si="0"/>
        <v>9</v>
      </c>
      <c r="C12" s="371"/>
      <c r="D12" s="371"/>
      <c r="E12" s="371"/>
      <c r="F12" s="371"/>
      <c r="G12" s="372"/>
      <c r="H12" s="372"/>
      <c r="I12" s="372"/>
      <c r="J12" s="372"/>
      <c r="K12" s="372"/>
      <c r="L12" s="372"/>
      <c r="M12" s="371"/>
      <c r="N12" s="371"/>
    </row>
    <row r="13" spans="2:24" x14ac:dyDescent="0.35">
      <c r="B13" s="582">
        <f t="shared" si="0"/>
        <v>10</v>
      </c>
      <c r="C13" s="371"/>
      <c r="D13" s="371"/>
      <c r="E13" s="371"/>
      <c r="F13" s="371"/>
      <c r="G13" s="372"/>
      <c r="H13" s="372"/>
      <c r="I13" s="372"/>
      <c r="J13" s="372"/>
      <c r="K13" s="372"/>
      <c r="L13" s="372"/>
      <c r="M13" s="371"/>
      <c r="N13" s="371"/>
    </row>
    <row r="14" spans="2:24" x14ac:dyDescent="0.35">
      <c r="B14" s="582">
        <f t="shared" si="0"/>
        <v>11</v>
      </c>
      <c r="C14" s="371"/>
      <c r="D14" s="371"/>
      <c r="E14" s="371"/>
      <c r="F14" s="371"/>
      <c r="G14" s="372"/>
      <c r="H14" s="372"/>
      <c r="I14" s="372"/>
      <c r="J14" s="372"/>
      <c r="K14" s="372"/>
      <c r="L14" s="372"/>
      <c r="M14" s="371"/>
      <c r="N14" s="371"/>
    </row>
    <row r="15" spans="2:24" x14ac:dyDescent="0.35">
      <c r="B15" s="582">
        <f t="shared" si="0"/>
        <v>12</v>
      </c>
      <c r="C15" s="371"/>
      <c r="D15" s="371"/>
      <c r="E15" s="371"/>
      <c r="F15" s="371"/>
      <c r="G15" s="372"/>
      <c r="H15" s="372"/>
      <c r="I15" s="372"/>
      <c r="J15" s="372"/>
      <c r="K15" s="372"/>
      <c r="L15" s="372"/>
      <c r="M15" s="371"/>
      <c r="N15" s="371"/>
    </row>
    <row r="16" spans="2:24" x14ac:dyDescent="0.35">
      <c r="B16" s="582">
        <f t="shared" si="0"/>
        <v>13</v>
      </c>
      <c r="C16" s="371"/>
      <c r="D16" s="371"/>
      <c r="E16" s="371"/>
      <c r="F16" s="371"/>
      <c r="G16" s="372"/>
      <c r="H16" s="372"/>
      <c r="I16" s="372"/>
      <c r="J16" s="372"/>
      <c r="K16" s="372"/>
      <c r="L16" s="372"/>
      <c r="M16" s="371"/>
      <c r="N16" s="371"/>
    </row>
    <row r="17" spans="2:14" x14ac:dyDescent="0.35">
      <c r="B17" s="582">
        <f t="shared" si="0"/>
        <v>14</v>
      </c>
      <c r="C17" s="371"/>
      <c r="D17" s="371"/>
      <c r="E17" s="371"/>
      <c r="F17" s="371"/>
      <c r="G17" s="372"/>
      <c r="H17" s="372"/>
      <c r="I17" s="372"/>
      <c r="J17" s="372"/>
      <c r="K17" s="372"/>
      <c r="L17" s="372"/>
      <c r="M17" s="371"/>
      <c r="N17" s="371"/>
    </row>
    <row r="18" spans="2:14" x14ac:dyDescent="0.35">
      <c r="B18" s="582">
        <f t="shared" si="0"/>
        <v>15</v>
      </c>
      <c r="C18" s="371"/>
      <c r="D18" s="371"/>
      <c r="E18" s="371"/>
      <c r="F18" s="371"/>
      <c r="G18" s="372"/>
      <c r="H18" s="372"/>
      <c r="I18" s="372"/>
      <c r="J18" s="372"/>
      <c r="K18" s="372"/>
      <c r="L18" s="372"/>
      <c r="M18" s="371"/>
      <c r="N18" s="371"/>
    </row>
    <row r="19" spans="2:14" x14ac:dyDescent="0.35">
      <c r="B19" s="582">
        <f t="shared" si="0"/>
        <v>16</v>
      </c>
      <c r="C19" s="371"/>
      <c r="D19" s="371"/>
      <c r="E19" s="371"/>
      <c r="F19" s="371"/>
      <c r="G19" s="372"/>
      <c r="H19" s="372"/>
      <c r="I19" s="372"/>
      <c r="J19" s="372"/>
      <c r="K19" s="372"/>
      <c r="L19" s="372"/>
      <c r="M19" s="371"/>
      <c r="N19" s="371"/>
    </row>
    <row r="20" spans="2:14" x14ac:dyDescent="0.35">
      <c r="B20" s="582">
        <f t="shared" si="0"/>
        <v>17</v>
      </c>
      <c r="C20" s="371"/>
      <c r="D20" s="371"/>
      <c r="E20" s="371"/>
      <c r="F20" s="371"/>
      <c r="G20" s="372"/>
      <c r="H20" s="372"/>
      <c r="I20" s="372"/>
      <c r="J20" s="372"/>
      <c r="K20" s="372"/>
      <c r="L20" s="372"/>
      <c r="M20" s="371"/>
      <c r="N20" s="371"/>
    </row>
    <row r="21" spans="2:14" x14ac:dyDescent="0.35">
      <c r="B21" s="582">
        <f t="shared" si="0"/>
        <v>18</v>
      </c>
      <c r="C21" s="371"/>
      <c r="D21" s="371"/>
      <c r="E21" s="371"/>
      <c r="F21" s="371"/>
      <c r="G21" s="372"/>
      <c r="H21" s="372"/>
      <c r="I21" s="372"/>
      <c r="J21" s="372"/>
      <c r="K21" s="372"/>
      <c r="L21" s="372"/>
      <c r="M21" s="371"/>
      <c r="N21" s="371"/>
    </row>
    <row r="22" spans="2:14" x14ac:dyDescent="0.35">
      <c r="B22" s="582">
        <f t="shared" si="0"/>
        <v>19</v>
      </c>
      <c r="C22" s="371"/>
      <c r="D22" s="371"/>
      <c r="E22" s="371"/>
      <c r="F22" s="371"/>
      <c r="G22" s="372"/>
      <c r="H22" s="372"/>
      <c r="I22" s="372"/>
      <c r="J22" s="372"/>
      <c r="K22" s="372"/>
      <c r="L22" s="372"/>
      <c r="M22" s="371"/>
      <c r="N22" s="371"/>
    </row>
    <row r="23" spans="2:14" x14ac:dyDescent="0.35">
      <c r="B23" s="582">
        <f t="shared" si="0"/>
        <v>20</v>
      </c>
      <c r="C23" s="371"/>
      <c r="D23" s="371"/>
      <c r="E23" s="371"/>
      <c r="F23" s="371"/>
      <c r="G23" s="372"/>
      <c r="H23" s="372"/>
      <c r="I23" s="372"/>
      <c r="J23" s="372"/>
      <c r="K23" s="372"/>
      <c r="L23" s="372"/>
      <c r="M23" s="371"/>
      <c r="N23" s="371"/>
    </row>
    <row r="24" spans="2:14" x14ac:dyDescent="0.35">
      <c r="B24" s="582">
        <f t="shared" si="0"/>
        <v>21</v>
      </c>
      <c r="C24" s="371"/>
      <c r="D24" s="371"/>
      <c r="E24" s="371"/>
      <c r="F24" s="371"/>
      <c r="G24" s="372"/>
      <c r="H24" s="372"/>
      <c r="I24" s="372"/>
      <c r="J24" s="372"/>
      <c r="K24" s="372"/>
      <c r="L24" s="372"/>
      <c r="M24" s="371"/>
      <c r="N24" s="371"/>
    </row>
    <row r="25" spans="2:14" x14ac:dyDescent="0.35">
      <c r="B25" s="582">
        <f t="shared" si="0"/>
        <v>22</v>
      </c>
      <c r="C25" s="371"/>
      <c r="D25" s="371"/>
      <c r="E25" s="371"/>
      <c r="F25" s="371"/>
      <c r="G25" s="372"/>
      <c r="H25" s="372"/>
      <c r="I25" s="372"/>
      <c r="J25" s="372"/>
      <c r="K25" s="372"/>
      <c r="L25" s="372"/>
      <c r="M25" s="371"/>
      <c r="N25" s="371"/>
    </row>
    <row r="26" spans="2:14" x14ac:dyDescent="0.35">
      <c r="B26" s="582">
        <f t="shared" si="0"/>
        <v>23</v>
      </c>
      <c r="C26" s="371"/>
      <c r="D26" s="371"/>
      <c r="E26" s="371"/>
      <c r="F26" s="371"/>
      <c r="G26" s="372"/>
      <c r="H26" s="372"/>
      <c r="I26" s="372"/>
      <c r="J26" s="372"/>
      <c r="K26" s="372"/>
      <c r="L26" s="372"/>
      <c r="M26" s="371"/>
      <c r="N26" s="371"/>
    </row>
    <row r="27" spans="2:14" x14ac:dyDescent="0.35">
      <c r="B27" s="582">
        <f t="shared" si="0"/>
        <v>24</v>
      </c>
      <c r="C27" s="371"/>
      <c r="D27" s="371"/>
      <c r="E27" s="371"/>
      <c r="F27" s="371"/>
      <c r="G27" s="372"/>
      <c r="H27" s="372"/>
      <c r="I27" s="372"/>
      <c r="J27" s="372"/>
      <c r="K27" s="372"/>
      <c r="L27" s="372"/>
      <c r="M27" s="371"/>
      <c r="N27" s="371"/>
    </row>
    <row r="28" spans="2:14" x14ac:dyDescent="0.35">
      <c r="B28" s="582">
        <f>B27+1</f>
        <v>25</v>
      </c>
      <c r="C28" s="371"/>
      <c r="D28" s="371"/>
      <c r="E28" s="371"/>
      <c r="F28" s="371"/>
      <c r="G28" s="372"/>
      <c r="H28" s="372"/>
      <c r="I28" s="372"/>
      <c r="J28" s="372"/>
      <c r="K28" s="372"/>
      <c r="L28" s="372"/>
      <c r="M28" s="371"/>
      <c r="N28" s="371"/>
    </row>
    <row r="29" spans="2:14" x14ac:dyDescent="0.35">
      <c r="B29" s="582">
        <f t="shared" si="0"/>
        <v>26</v>
      </c>
      <c r="C29" s="371"/>
      <c r="D29" s="371"/>
      <c r="E29" s="371"/>
      <c r="F29" s="371"/>
      <c r="G29" s="372"/>
      <c r="H29" s="372"/>
      <c r="I29" s="372"/>
      <c r="J29" s="372"/>
      <c r="K29" s="372"/>
      <c r="L29" s="372"/>
      <c r="M29" s="371"/>
      <c r="N29" s="371"/>
    </row>
    <row r="30" spans="2:14" x14ac:dyDescent="0.35">
      <c r="B30" s="582">
        <f t="shared" si="0"/>
        <v>27</v>
      </c>
      <c r="C30" s="371"/>
      <c r="D30" s="371"/>
      <c r="E30" s="371"/>
      <c r="F30" s="371"/>
      <c r="G30" s="372"/>
      <c r="H30" s="372"/>
      <c r="I30" s="372"/>
      <c r="J30" s="372"/>
      <c r="K30" s="372"/>
      <c r="L30" s="372"/>
      <c r="M30" s="371"/>
      <c r="N30" s="371"/>
    </row>
    <row r="31" spans="2:14" x14ac:dyDescent="0.35">
      <c r="B31" s="582">
        <f>B30+1</f>
        <v>28</v>
      </c>
      <c r="C31" s="371"/>
      <c r="D31" s="371"/>
      <c r="E31" s="371"/>
      <c r="F31" s="371"/>
      <c r="G31" s="372"/>
      <c r="H31" s="372"/>
      <c r="I31" s="372"/>
      <c r="J31" s="372"/>
      <c r="K31" s="372"/>
      <c r="L31" s="372"/>
      <c r="M31" s="371"/>
      <c r="N31" s="371"/>
    </row>
    <row r="32" spans="2:14" x14ac:dyDescent="0.35">
      <c r="B32" s="582">
        <f t="shared" si="0"/>
        <v>29</v>
      </c>
      <c r="C32" s="371"/>
      <c r="D32" s="371"/>
      <c r="E32" s="371"/>
      <c r="F32" s="371"/>
      <c r="G32" s="372"/>
      <c r="H32" s="372"/>
      <c r="I32" s="372"/>
      <c r="J32" s="372"/>
      <c r="K32" s="372"/>
      <c r="L32" s="372"/>
      <c r="M32" s="371"/>
      <c r="N32" s="371"/>
    </row>
    <row r="33" spans="2:14" x14ac:dyDescent="0.35">
      <c r="B33" s="582">
        <f>B32+1</f>
        <v>30</v>
      </c>
      <c r="C33" s="371"/>
      <c r="D33" s="371"/>
      <c r="E33" s="371"/>
      <c r="F33" s="371"/>
      <c r="G33" s="372"/>
      <c r="H33" s="372"/>
      <c r="I33" s="372"/>
      <c r="J33" s="372"/>
      <c r="K33" s="372"/>
      <c r="L33" s="372"/>
      <c r="M33" s="371"/>
      <c r="N33" s="371"/>
    </row>
    <row r="34" spans="2:14" x14ac:dyDescent="0.35"/>
    <row r="35" spans="2:14" x14ac:dyDescent="0.35">
      <c r="C35" s="376" t="s">
        <v>175</v>
      </c>
      <c r="L35" s="376" t="s">
        <v>175</v>
      </c>
    </row>
    <row r="36" spans="2:14" x14ac:dyDescent="0.35">
      <c r="C36" s="377">
        <f>COUNTIF(C4:C33,"*")</f>
        <v>0</v>
      </c>
      <c r="L36" s="377">
        <f>COUNTIF(L4:L33,"Yes")</f>
        <v>0</v>
      </c>
    </row>
    <row r="37" spans="2:14" x14ac:dyDescent="0.35"/>
    <row r="38" spans="2:14" x14ac:dyDescent="0.35"/>
  </sheetData>
  <sheetProtection algorithmName="SHA-512" hashValue="jaf1rBT2uH+2PzmifoVnMtycb+JC966OEJ7AvxBNw0ylP+xHAuU9yrNTTlC17bav/PkjC9YkTl3/A2b0pubJ7w==" saltValue="yvI/pusC83AWs9FFo+04ew==" spinCount="100000" sheet="1" selectLockedCells="1"/>
  <dataValidations count="1">
    <dataValidation type="list" allowBlank="1" showInputMessage="1" showErrorMessage="1" sqref="J4:L33" xr:uid="{298B8CC1-8F81-4306-8D60-85F4159D322F}">
      <formula1>$X$2:$X$3</formula1>
    </dataValidation>
  </dataValidations>
  <pageMargins left="0.7" right="0.7" top="0.75" bottom="0.75" header="0.3" footer="0.3"/>
  <pageSetup paperSize="5"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18E34520-F2CF-44B7-9CFB-00A413472CC0}">
          <x14:formula1>
            <xm:f>'Drop Downs'!$M$2:$M$5</xm:f>
          </x14:formula1>
          <xm:sqref>F4:F33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EB3F-9A7F-4095-8C40-200116B317E8}">
  <sheetPr codeName="Sheet5">
    <tabColor theme="4" tint="0.59999389629810485"/>
    <pageSetUpPr fitToPage="1"/>
  </sheetPr>
  <dimension ref="A1:AB54"/>
  <sheetViews>
    <sheetView showGridLines="0" zoomScale="70" zoomScaleNormal="70" workbookViewId="0">
      <selection activeCell="F7" sqref="F7:K7"/>
    </sheetView>
  </sheetViews>
  <sheetFormatPr defaultColWidth="0" defaultRowHeight="15.5" zeroHeight="1" x14ac:dyDescent="0.35"/>
  <cols>
    <col min="1" max="1" width="9.26953125" style="13" customWidth="1"/>
    <col min="2" max="2" width="17.54296875" style="13" customWidth="1"/>
    <col min="3" max="3" width="3.1796875" style="13" customWidth="1"/>
    <col min="4" max="4" width="3" style="13" customWidth="1"/>
    <col min="5" max="5" width="52.26953125" style="13" customWidth="1"/>
    <col min="6" max="6" width="23.81640625" style="13" customWidth="1"/>
    <col min="7" max="7" width="19.81640625" style="13" customWidth="1"/>
    <col min="8" max="8" width="21.7265625" style="13" customWidth="1"/>
    <col min="9" max="9" width="13.54296875" style="13" customWidth="1"/>
    <col min="10" max="11" width="11.26953125" style="13" customWidth="1"/>
    <col min="12" max="12" width="9.26953125" style="13" customWidth="1"/>
    <col min="13" max="13" width="10" style="13" customWidth="1"/>
    <col min="14" max="14" width="8.26953125" style="13" hidden="1" customWidth="1"/>
    <col min="15" max="16" width="9.26953125" style="13" hidden="1" customWidth="1"/>
    <col min="17" max="17" width="5" style="13" hidden="1" customWidth="1"/>
    <col min="18" max="18" width="18.7265625" style="13" customWidth="1"/>
    <col min="19" max="19" width="13.1796875" style="13" hidden="1" customWidth="1"/>
    <col min="20" max="16384" width="9.26953125" style="13" hidden="1"/>
  </cols>
  <sheetData>
    <row r="1" spans="2:24" ht="23" thickBot="1" x14ac:dyDescent="0.5">
      <c r="B1" s="768" t="s">
        <v>176</v>
      </c>
      <c r="C1" s="769"/>
      <c r="D1" s="769"/>
      <c r="E1" s="769"/>
      <c r="F1" s="769"/>
      <c r="G1" s="769"/>
      <c r="H1" s="769"/>
      <c r="I1" s="769"/>
      <c r="J1" s="769"/>
      <c r="K1" s="769"/>
      <c r="L1" s="769"/>
      <c r="M1" s="769"/>
      <c r="N1" s="769"/>
      <c r="O1" s="769"/>
      <c r="P1" s="769"/>
      <c r="Q1" s="769"/>
      <c r="R1" s="770"/>
    </row>
    <row r="2" spans="2:24" ht="16" customHeight="1" x14ac:dyDescent="0.35">
      <c r="B2" s="175"/>
      <c r="C2" s="175"/>
      <c r="D2" s="175"/>
      <c r="E2" s="175"/>
      <c r="F2" s="175"/>
      <c r="G2" s="175"/>
      <c r="H2" s="175"/>
      <c r="I2" s="175"/>
      <c r="J2" s="175"/>
      <c r="K2" s="175"/>
      <c r="L2" s="175"/>
      <c r="M2" s="175"/>
      <c r="N2" s="175"/>
      <c r="O2" s="175"/>
      <c r="P2" s="175"/>
      <c r="Q2" s="175"/>
      <c r="R2" s="175"/>
    </row>
    <row r="3" spans="2:24" x14ac:dyDescent="0.35">
      <c r="B3" s="748" t="s">
        <v>177</v>
      </c>
      <c r="C3" s="726"/>
      <c r="D3" s="726"/>
      <c r="E3" s="726"/>
      <c r="F3" s="636"/>
      <c r="G3" s="637"/>
      <c r="H3" s="637"/>
      <c r="I3" s="637"/>
      <c r="J3" s="637"/>
      <c r="K3" s="638"/>
      <c r="M3" s="186"/>
      <c r="O3" s="187"/>
      <c r="P3" s="187"/>
      <c r="Q3" s="187"/>
      <c r="R3" s="187"/>
      <c r="X3" s="186"/>
    </row>
    <row r="4" spans="2:24" x14ac:dyDescent="0.35">
      <c r="B4" s="188" t="s">
        <v>178</v>
      </c>
      <c r="C4" s="188"/>
      <c r="D4" s="188"/>
      <c r="E4" s="581"/>
      <c r="F4" s="636"/>
      <c r="G4" s="637"/>
      <c r="H4" s="637"/>
      <c r="I4" s="637"/>
      <c r="J4" s="637"/>
      <c r="K4" s="638"/>
      <c r="M4" s="186"/>
      <c r="O4" s="187"/>
      <c r="P4" s="187"/>
      <c r="Q4" s="187"/>
      <c r="R4" s="187"/>
    </row>
    <row r="5" spans="2:24" ht="30.75" customHeight="1" x14ac:dyDescent="0.35">
      <c r="B5" s="746" t="s">
        <v>179</v>
      </c>
      <c r="C5" s="747"/>
      <c r="D5" s="747"/>
      <c r="E5" s="747"/>
      <c r="F5" s="755"/>
      <c r="G5" s="756"/>
      <c r="H5" s="756"/>
      <c r="I5" s="756"/>
      <c r="J5" s="756"/>
      <c r="K5" s="757"/>
      <c r="O5" s="187"/>
      <c r="P5" s="187"/>
      <c r="Q5" s="187"/>
      <c r="R5" s="187"/>
      <c r="X5" s="186">
        <f>F5</f>
        <v>0</v>
      </c>
    </row>
    <row r="6" spans="2:24" x14ac:dyDescent="0.35">
      <c r="B6" s="748" t="s">
        <v>180</v>
      </c>
      <c r="C6" s="726"/>
      <c r="D6" s="726"/>
      <c r="E6" s="726"/>
      <c r="F6" s="723"/>
      <c r="G6" s="724"/>
      <c r="H6" s="724"/>
      <c r="I6" s="724"/>
      <c r="J6" s="724"/>
      <c r="K6" s="725"/>
      <c r="O6" s="187"/>
      <c r="P6" s="187"/>
      <c r="Q6" s="187"/>
      <c r="R6" s="187"/>
    </row>
    <row r="7" spans="2:24" x14ac:dyDescent="0.35">
      <c r="B7" s="748" t="s">
        <v>181</v>
      </c>
      <c r="C7" s="726"/>
      <c r="D7" s="726"/>
      <c r="E7" s="726"/>
      <c r="F7" s="759"/>
      <c r="G7" s="760"/>
      <c r="H7" s="760"/>
      <c r="I7" s="760"/>
      <c r="J7" s="760"/>
      <c r="K7" s="761"/>
      <c r="O7" s="187"/>
      <c r="P7" s="187"/>
      <c r="Q7" s="187"/>
      <c r="R7" s="187"/>
    </row>
    <row r="8" spans="2:24" x14ac:dyDescent="0.35">
      <c r="B8" s="748" t="s">
        <v>182</v>
      </c>
      <c r="C8" s="726"/>
      <c r="D8" s="726"/>
      <c r="E8" s="726"/>
      <c r="F8" s="771"/>
      <c r="G8" s="772"/>
      <c r="H8" s="772"/>
      <c r="I8" s="772"/>
      <c r="J8" s="772"/>
      <c r="K8" s="773"/>
      <c r="O8" s="187"/>
      <c r="P8" s="187"/>
      <c r="Q8" s="187"/>
      <c r="R8" s="187"/>
      <c r="X8" s="13">
        <f>F8*43560</f>
        <v>0</v>
      </c>
    </row>
    <row r="9" spans="2:24" ht="29.25" customHeight="1" x14ac:dyDescent="0.35">
      <c r="B9" s="746" t="s">
        <v>183</v>
      </c>
      <c r="C9" s="747"/>
      <c r="D9" s="747"/>
      <c r="E9" s="747"/>
      <c r="F9" s="723"/>
      <c r="G9" s="724"/>
      <c r="H9" s="724"/>
      <c r="I9" s="724"/>
      <c r="J9" s="724"/>
      <c r="K9" s="725"/>
      <c r="O9" s="187"/>
      <c r="P9" s="187"/>
      <c r="Q9" s="187"/>
      <c r="R9" s="187"/>
    </row>
    <row r="10" spans="2:24" ht="36.75" customHeight="1" x14ac:dyDescent="0.35">
      <c r="B10" s="746" t="s">
        <v>184</v>
      </c>
      <c r="C10" s="747"/>
      <c r="D10" s="747"/>
      <c r="E10" s="747"/>
      <c r="F10" s="723"/>
      <c r="G10" s="724"/>
      <c r="H10" s="724"/>
      <c r="I10" s="724"/>
      <c r="J10" s="724"/>
      <c r="K10" s="725"/>
      <c r="O10" s="187"/>
      <c r="P10" s="187"/>
      <c r="Q10" s="187"/>
      <c r="R10" s="187"/>
    </row>
    <row r="11" spans="2:24" ht="48.75" customHeight="1" x14ac:dyDescent="0.35">
      <c r="B11" s="758" t="s">
        <v>185</v>
      </c>
      <c r="C11" s="758"/>
      <c r="D11" s="758"/>
      <c r="E11" s="758"/>
      <c r="F11" s="729"/>
      <c r="G11" s="730"/>
      <c r="H11" s="730"/>
      <c r="I11" s="730"/>
      <c r="J11" s="730"/>
      <c r="K11" s="731"/>
      <c r="O11" s="187"/>
      <c r="P11" s="187"/>
      <c r="Q11" s="187"/>
      <c r="R11" s="187"/>
    </row>
    <row r="12" spans="2:24" ht="65.25" customHeight="1" x14ac:dyDescent="0.35">
      <c r="B12" s="727" t="s">
        <v>186</v>
      </c>
      <c r="C12" s="728"/>
      <c r="D12" s="728"/>
      <c r="E12" s="728"/>
      <c r="F12" s="729"/>
      <c r="G12" s="730"/>
      <c r="H12" s="730"/>
      <c r="I12" s="730"/>
      <c r="J12" s="730"/>
      <c r="K12" s="731"/>
      <c r="O12" s="187"/>
      <c r="P12" s="187"/>
      <c r="Q12" s="187"/>
      <c r="R12" s="187"/>
      <c r="W12" s="307"/>
    </row>
    <row r="13" spans="2:24" ht="65.25" customHeight="1" x14ac:dyDescent="0.35">
      <c r="B13" s="727" t="s">
        <v>187</v>
      </c>
      <c r="C13" s="728"/>
      <c r="D13" s="728"/>
      <c r="E13" s="728"/>
      <c r="F13" s="729"/>
      <c r="G13" s="730"/>
      <c r="H13" s="730"/>
      <c r="I13" s="730"/>
      <c r="J13" s="730"/>
      <c r="K13" s="731"/>
      <c r="O13" s="187"/>
      <c r="P13" s="187"/>
      <c r="Q13" s="187"/>
      <c r="R13" s="187"/>
      <c r="W13" s="307">
        <f>F13</f>
        <v>0</v>
      </c>
    </row>
    <row r="14" spans="2:24" x14ac:dyDescent="0.35">
      <c r="B14" s="736" t="s">
        <v>188</v>
      </c>
      <c r="C14" s="726"/>
      <c r="D14" s="726"/>
      <c r="E14" s="726"/>
      <c r="F14" s="752"/>
      <c r="G14" s="753"/>
      <c r="H14" s="753"/>
      <c r="I14" s="753"/>
      <c r="J14" s="753"/>
      <c r="K14" s="754"/>
      <c r="O14" s="187"/>
      <c r="P14" s="187"/>
      <c r="Q14" s="187"/>
      <c r="R14" s="187"/>
      <c r="W14" s="307">
        <f t="shared" ref="W14:W17" si="0">F14</f>
        <v>0</v>
      </c>
    </row>
    <row r="15" spans="2:24" x14ac:dyDescent="0.35">
      <c r="B15" s="736" t="s">
        <v>189</v>
      </c>
      <c r="C15" s="726"/>
      <c r="D15" s="726"/>
      <c r="E15" s="726"/>
      <c r="F15" s="749" t="e">
        <f>V29</f>
        <v>#N/A</v>
      </c>
      <c r="G15" s="750"/>
      <c r="H15" s="750"/>
      <c r="I15" s="750"/>
      <c r="J15" s="750"/>
      <c r="K15" s="751"/>
      <c r="O15" s="187"/>
      <c r="P15" s="187"/>
      <c r="Q15" s="187"/>
      <c r="R15" s="187"/>
      <c r="W15" s="307" t="e">
        <f t="shared" si="0"/>
        <v>#N/A</v>
      </c>
    </row>
    <row r="16" spans="2:24" x14ac:dyDescent="0.35">
      <c r="B16" s="693" t="s">
        <v>190</v>
      </c>
      <c r="C16" s="726"/>
      <c r="D16" s="726"/>
      <c r="E16" s="726"/>
      <c r="F16" s="723"/>
      <c r="G16" s="724"/>
      <c r="H16" s="724"/>
      <c r="I16" s="724"/>
      <c r="J16" s="724"/>
      <c r="K16" s="725"/>
      <c r="L16" s="14"/>
      <c r="W16" s="307">
        <f t="shared" si="0"/>
        <v>0</v>
      </c>
    </row>
    <row r="17" spans="2:25" x14ac:dyDescent="0.35">
      <c r="B17" s="736" t="s">
        <v>191</v>
      </c>
      <c r="C17" s="726"/>
      <c r="D17" s="726"/>
      <c r="E17" s="726"/>
      <c r="F17" s="723"/>
      <c r="G17" s="724"/>
      <c r="H17" s="724"/>
      <c r="I17" s="724"/>
      <c r="J17" s="724"/>
      <c r="K17" s="725"/>
      <c r="L17" s="14"/>
      <c r="W17" s="307">
        <f t="shared" si="0"/>
        <v>0</v>
      </c>
    </row>
    <row r="18" spans="2:25" x14ac:dyDescent="0.35">
      <c r="B18" s="693" t="s">
        <v>192</v>
      </c>
      <c r="C18" s="726"/>
      <c r="D18" s="726"/>
      <c r="E18" s="726"/>
      <c r="F18" s="780" t="e">
        <f>VLOOKUP(F7,'Drop Downs'!Y2:AB1599,3,FALSE)</f>
        <v>#N/A</v>
      </c>
      <c r="G18" s="781"/>
      <c r="H18" s="781"/>
      <c r="I18" s="781"/>
      <c r="J18" s="781"/>
      <c r="K18" s="782"/>
    </row>
    <row r="19" spans="2:25" x14ac:dyDescent="0.35">
      <c r="B19" s="693" t="s">
        <v>193</v>
      </c>
      <c r="C19" s="726"/>
      <c r="D19" s="726"/>
      <c r="E19" s="726"/>
      <c r="F19" s="783" t="e">
        <f>VLOOKUP(F7,'Drop Downs'!Y2:AB1599,4,FALSE)</f>
        <v>#N/A</v>
      </c>
      <c r="G19" s="784"/>
      <c r="H19" s="784"/>
      <c r="I19" s="784"/>
      <c r="J19" s="784"/>
      <c r="K19" s="785"/>
    </row>
    <row r="20" spans="2:25" x14ac:dyDescent="0.35">
      <c r="B20" s="693" t="s">
        <v>194</v>
      </c>
      <c r="C20" s="726"/>
      <c r="D20" s="726"/>
      <c r="E20" s="726"/>
      <c r="F20" s="723"/>
      <c r="G20" s="724"/>
      <c r="H20" s="724"/>
      <c r="I20" s="724"/>
      <c r="J20" s="724"/>
      <c r="K20" s="725"/>
    </row>
    <row r="21" spans="2:25" x14ac:dyDescent="0.35">
      <c r="B21" s="736" t="s">
        <v>195</v>
      </c>
      <c r="C21" s="744"/>
      <c r="D21" s="744"/>
      <c r="E21" s="745"/>
      <c r="F21" s="723"/>
      <c r="G21" s="724"/>
      <c r="H21" s="724"/>
      <c r="I21" s="724"/>
      <c r="J21" s="724"/>
      <c r="K21" s="725"/>
    </row>
    <row r="22" spans="2:25" x14ac:dyDescent="0.35">
      <c r="B22" s="659" t="s">
        <v>196</v>
      </c>
      <c r="C22" s="743"/>
      <c r="D22" s="743"/>
      <c r="E22" s="743"/>
      <c r="F22" s="732" t="s">
        <v>197</v>
      </c>
      <c r="G22" s="733"/>
      <c r="H22" s="733"/>
      <c r="I22" s="732" t="s">
        <v>198</v>
      </c>
      <c r="J22" s="733"/>
      <c r="K22" s="733"/>
    </row>
    <row r="23" spans="2:25" x14ac:dyDescent="0.35">
      <c r="B23" s="734" t="s">
        <v>199</v>
      </c>
      <c r="C23" s="735"/>
      <c r="D23" s="735"/>
      <c r="E23" s="735"/>
      <c r="F23" s="740"/>
      <c r="G23" s="741"/>
      <c r="H23" s="742"/>
      <c r="I23" s="737"/>
      <c r="J23" s="738"/>
      <c r="K23" s="739"/>
    </row>
    <row r="24" spans="2:25" x14ac:dyDescent="0.35">
      <c r="B24" s="734" t="s">
        <v>200</v>
      </c>
      <c r="C24" s="735"/>
      <c r="D24" s="735"/>
      <c r="E24" s="735"/>
      <c r="F24" s="740"/>
      <c r="G24" s="741"/>
      <c r="H24" s="742"/>
      <c r="I24" s="737"/>
      <c r="J24" s="738"/>
      <c r="K24" s="739"/>
    </row>
    <row r="25" spans="2:25" x14ac:dyDescent="0.35">
      <c r="B25" s="734" t="s">
        <v>201</v>
      </c>
      <c r="C25" s="735"/>
      <c r="D25" s="735"/>
      <c r="E25" s="735"/>
      <c r="F25" s="740"/>
      <c r="G25" s="741"/>
      <c r="H25" s="742"/>
      <c r="I25" s="737"/>
      <c r="J25" s="738"/>
      <c r="K25" s="739"/>
    </row>
    <row r="26" spans="2:25" x14ac:dyDescent="0.35">
      <c r="B26" s="734" t="s">
        <v>202</v>
      </c>
      <c r="C26" s="735"/>
      <c r="D26" s="735"/>
      <c r="E26" s="735"/>
      <c r="F26" s="740"/>
      <c r="G26" s="741"/>
      <c r="H26" s="742"/>
      <c r="I26" s="737"/>
      <c r="J26" s="738"/>
      <c r="K26" s="739"/>
    </row>
    <row r="27" spans="2:25" x14ac:dyDescent="0.35">
      <c r="B27" s="734" t="s">
        <v>203</v>
      </c>
      <c r="C27" s="735"/>
      <c r="D27" s="735"/>
      <c r="E27" s="735"/>
      <c r="F27" s="740"/>
      <c r="G27" s="741"/>
      <c r="H27" s="742"/>
      <c r="I27" s="737"/>
      <c r="J27" s="738"/>
      <c r="K27" s="739"/>
    </row>
    <row r="28" spans="2:25" x14ac:dyDescent="0.35">
      <c r="B28" s="734" t="s">
        <v>204</v>
      </c>
      <c r="C28" s="735"/>
      <c r="D28" s="735"/>
      <c r="E28" s="735"/>
      <c r="F28" s="740"/>
      <c r="G28" s="741"/>
      <c r="H28" s="742"/>
      <c r="I28" s="737"/>
      <c r="J28" s="738"/>
      <c r="K28" s="739"/>
      <c r="V28" s="13">
        <f>F10</f>
        <v>0</v>
      </c>
    </row>
    <row r="29" spans="2:25" x14ac:dyDescent="0.35">
      <c r="B29" s="734" t="s">
        <v>205</v>
      </c>
      <c r="C29" s="734"/>
      <c r="D29" s="734"/>
      <c r="E29" s="734"/>
      <c r="F29" s="189" t="s">
        <v>206</v>
      </c>
      <c r="G29" s="189" t="s">
        <v>207</v>
      </c>
      <c r="H29" s="189" t="s">
        <v>208</v>
      </c>
      <c r="V29" s="13" t="e">
        <f>VLOOKUP(F14,X29:Y41,2,FALSE)</f>
        <v>#N/A</v>
      </c>
      <c r="X29" s="9" t="s">
        <v>209</v>
      </c>
      <c r="Y29" s="9" t="s">
        <v>210</v>
      </c>
    </row>
    <row r="30" spans="2:25" x14ac:dyDescent="0.35">
      <c r="B30" s="777" t="s">
        <v>211</v>
      </c>
      <c r="C30" s="778"/>
      <c r="D30" s="778"/>
      <c r="E30" s="779"/>
      <c r="F30" s="378"/>
      <c r="G30" s="379"/>
      <c r="H30" s="379"/>
      <c r="X30" s="9" t="s">
        <v>212</v>
      </c>
      <c r="Y30" s="9" t="s">
        <v>213</v>
      </c>
    </row>
    <row r="31" spans="2:25" s="547" customFormat="1" ht="16" hidden="1" customHeight="1" x14ac:dyDescent="0.35">
      <c r="B31" s="775" t="s">
        <v>214</v>
      </c>
      <c r="C31" s="776"/>
      <c r="D31" s="776"/>
      <c r="E31" s="776"/>
      <c r="F31" s="545"/>
      <c r="G31" s="545" t="s">
        <v>215</v>
      </c>
      <c r="H31" s="546" t="s">
        <v>216</v>
      </c>
      <c r="X31" s="548" t="s">
        <v>217</v>
      </c>
      <c r="Y31" s="548" t="s">
        <v>218</v>
      </c>
    </row>
    <row r="32" spans="2:25" x14ac:dyDescent="0.35">
      <c r="B32" s="777" t="s">
        <v>219</v>
      </c>
      <c r="C32" s="778"/>
      <c r="D32" s="778"/>
      <c r="E32" s="778"/>
      <c r="F32" s="380"/>
      <c r="G32" s="380"/>
      <c r="H32" s="381"/>
      <c r="X32" s="9" t="s">
        <v>220</v>
      </c>
      <c r="Y32" s="9" t="s">
        <v>221</v>
      </c>
    </row>
    <row r="33" spans="2:28" x14ac:dyDescent="0.35">
      <c r="B33" s="774"/>
      <c r="C33" s="774"/>
      <c r="D33" s="774"/>
      <c r="E33" s="774"/>
      <c r="F33" s="774"/>
      <c r="G33" s="14"/>
      <c r="H33" s="14"/>
      <c r="I33" s="14"/>
      <c r="J33" s="14"/>
      <c r="K33" s="14"/>
      <c r="L33" s="14"/>
      <c r="M33" s="14"/>
      <c r="X33" s="9" t="s">
        <v>222</v>
      </c>
      <c r="Y33" s="9" t="s">
        <v>223</v>
      </c>
    </row>
    <row r="34" spans="2:28" x14ac:dyDescent="0.35">
      <c r="B34" s="766" t="s">
        <v>224</v>
      </c>
      <c r="C34" s="766"/>
      <c r="D34" s="766"/>
      <c r="E34" s="767"/>
      <c r="F34" s="767"/>
      <c r="X34" s="9" t="s">
        <v>225</v>
      </c>
      <c r="Y34" s="9" t="s">
        <v>226</v>
      </c>
    </row>
    <row r="35" spans="2:28" x14ac:dyDescent="0.35">
      <c r="C35" s="14"/>
      <c r="X35" s="9" t="s">
        <v>227</v>
      </c>
      <c r="Y35" s="9" t="s">
        <v>228</v>
      </c>
    </row>
    <row r="36" spans="2:28" x14ac:dyDescent="0.35">
      <c r="B36" s="13" t="s">
        <v>229</v>
      </c>
      <c r="F36" s="190" t="s">
        <v>157</v>
      </c>
      <c r="G36" s="191"/>
      <c r="H36" s="191"/>
      <c r="I36" s="191"/>
      <c r="J36" s="14"/>
      <c r="K36" s="14"/>
      <c r="L36" s="14"/>
      <c r="M36" s="14"/>
      <c r="N36" s="14"/>
      <c r="R36" s="14" t="s">
        <v>230</v>
      </c>
      <c r="X36" s="9" t="s">
        <v>231</v>
      </c>
      <c r="Y36" s="9" t="s">
        <v>232</v>
      </c>
    </row>
    <row r="37" spans="2:28" x14ac:dyDescent="0.35">
      <c r="B37" s="762" t="s">
        <v>34</v>
      </c>
      <c r="C37" s="763"/>
      <c r="D37" s="763"/>
      <c r="E37" s="764" t="s">
        <v>35</v>
      </c>
      <c r="F37" s="747"/>
      <c r="G37" s="747"/>
      <c r="H37" s="747"/>
      <c r="I37" s="747"/>
      <c r="J37" s="747"/>
      <c r="K37" s="747"/>
      <c r="L37" s="747"/>
      <c r="M37" s="747"/>
      <c r="N37" s="747"/>
      <c r="O37" s="747"/>
      <c r="P37" s="747"/>
      <c r="Q37" s="765"/>
      <c r="R37" s="382"/>
      <c r="U37" s="13" t="s">
        <v>233</v>
      </c>
      <c r="V37" s="13">
        <f>R37</f>
        <v>0</v>
      </c>
      <c r="X37" s="9" t="s">
        <v>234</v>
      </c>
      <c r="Y37" s="9" t="s">
        <v>235</v>
      </c>
    </row>
    <row r="38" spans="2:28" x14ac:dyDescent="0.35">
      <c r="B38" s="762" t="s">
        <v>36</v>
      </c>
      <c r="C38" s="763"/>
      <c r="D38" s="763"/>
      <c r="E38" s="764" t="s">
        <v>37</v>
      </c>
      <c r="F38" s="747"/>
      <c r="G38" s="747"/>
      <c r="H38" s="747"/>
      <c r="I38" s="747"/>
      <c r="J38" s="747"/>
      <c r="K38" s="747"/>
      <c r="L38" s="747"/>
      <c r="M38" s="747"/>
      <c r="N38" s="747"/>
      <c r="O38" s="747"/>
      <c r="P38" s="747"/>
      <c r="Q38" s="765"/>
      <c r="R38" s="382"/>
      <c r="U38" s="13" t="s">
        <v>236</v>
      </c>
      <c r="V38" s="13">
        <f t="shared" ref="V38:V46" si="1">R38</f>
        <v>0</v>
      </c>
      <c r="X38" s="9" t="s">
        <v>237</v>
      </c>
      <c r="Y38" s="9" t="s">
        <v>238</v>
      </c>
    </row>
    <row r="39" spans="2:28" x14ac:dyDescent="0.35">
      <c r="B39" s="762" t="s">
        <v>38</v>
      </c>
      <c r="C39" s="763"/>
      <c r="D39" s="763"/>
      <c r="E39" s="689" t="s">
        <v>39</v>
      </c>
      <c r="F39" s="690"/>
      <c r="G39" s="690"/>
      <c r="H39" s="690"/>
      <c r="I39" s="690"/>
      <c r="J39" s="690"/>
      <c r="K39" s="747"/>
      <c r="L39" s="747"/>
      <c r="M39" s="747"/>
      <c r="N39" s="747"/>
      <c r="O39" s="747"/>
      <c r="P39" s="747"/>
      <c r="Q39" s="765"/>
      <c r="R39" s="382"/>
      <c r="U39" s="13" t="s">
        <v>239</v>
      </c>
      <c r="V39" s="13">
        <f t="shared" si="1"/>
        <v>0</v>
      </c>
      <c r="X39" s="9"/>
      <c r="Y39" s="9" t="s">
        <v>240</v>
      </c>
    </row>
    <row r="40" spans="2:28" x14ac:dyDescent="0.35">
      <c r="B40" s="762" t="s">
        <v>40</v>
      </c>
      <c r="C40" s="763"/>
      <c r="D40" s="763"/>
      <c r="E40" s="764" t="s">
        <v>41</v>
      </c>
      <c r="F40" s="747"/>
      <c r="G40" s="747"/>
      <c r="H40" s="747"/>
      <c r="I40" s="747"/>
      <c r="J40" s="747"/>
      <c r="K40" s="747"/>
      <c r="L40" s="747"/>
      <c r="M40" s="747"/>
      <c r="N40" s="747"/>
      <c r="O40" s="747"/>
      <c r="P40" s="747"/>
      <c r="Q40" s="765"/>
      <c r="R40" s="382"/>
      <c r="U40" s="13" t="s">
        <v>241</v>
      </c>
      <c r="V40" s="13">
        <f t="shared" si="1"/>
        <v>0</v>
      </c>
      <c r="X40" s="9" t="s">
        <v>242</v>
      </c>
      <c r="Y40" s="9" t="s">
        <v>240</v>
      </c>
    </row>
    <row r="41" spans="2:28" x14ac:dyDescent="0.35">
      <c r="B41" s="762" t="s">
        <v>42</v>
      </c>
      <c r="C41" s="763"/>
      <c r="D41" s="763"/>
      <c r="E41" s="764" t="s">
        <v>43</v>
      </c>
      <c r="F41" s="747"/>
      <c r="G41" s="747"/>
      <c r="H41" s="747"/>
      <c r="I41" s="747"/>
      <c r="J41" s="747"/>
      <c r="K41" s="747"/>
      <c r="L41" s="747"/>
      <c r="M41" s="747"/>
      <c r="N41" s="747"/>
      <c r="O41" s="747"/>
      <c r="P41" s="747"/>
      <c r="Q41" s="765"/>
      <c r="R41" s="382"/>
      <c r="U41" s="13" t="s">
        <v>243</v>
      </c>
      <c r="V41" s="13">
        <f t="shared" si="1"/>
        <v>0</v>
      </c>
      <c r="X41" s="9" t="s">
        <v>244</v>
      </c>
      <c r="Y41" s="9" t="s">
        <v>245</v>
      </c>
    </row>
    <row r="42" spans="2:28" ht="32.25" customHeight="1" x14ac:dyDescent="0.35">
      <c r="B42" s="762" t="s">
        <v>44</v>
      </c>
      <c r="C42" s="763"/>
      <c r="D42" s="763"/>
      <c r="E42" s="764" t="s">
        <v>246</v>
      </c>
      <c r="F42" s="747"/>
      <c r="G42" s="747"/>
      <c r="H42" s="747"/>
      <c r="I42" s="747"/>
      <c r="J42" s="747"/>
      <c r="K42" s="747"/>
      <c r="L42" s="747"/>
      <c r="M42" s="747"/>
      <c r="N42" s="747"/>
      <c r="O42" s="747"/>
      <c r="P42" s="747"/>
      <c r="Q42" s="765"/>
      <c r="R42" s="382"/>
      <c r="U42" s="13" t="s">
        <v>247</v>
      </c>
      <c r="V42" s="13">
        <f t="shared" si="1"/>
        <v>0</v>
      </c>
    </row>
    <row r="43" spans="2:28" ht="31.5" customHeight="1" x14ac:dyDescent="0.35">
      <c r="B43" s="762" t="s">
        <v>46</v>
      </c>
      <c r="C43" s="763"/>
      <c r="D43" s="763"/>
      <c r="E43" s="764" t="s">
        <v>248</v>
      </c>
      <c r="F43" s="747"/>
      <c r="G43" s="747"/>
      <c r="H43" s="747"/>
      <c r="I43" s="747"/>
      <c r="J43" s="747"/>
      <c r="K43" s="747"/>
      <c r="L43" s="747"/>
      <c r="M43" s="747"/>
      <c r="N43" s="747"/>
      <c r="O43" s="747"/>
      <c r="P43" s="747"/>
      <c r="Q43" s="765"/>
      <c r="R43" s="382"/>
      <c r="U43" s="13" t="s">
        <v>249</v>
      </c>
      <c r="V43" s="13">
        <f t="shared" si="1"/>
        <v>0</v>
      </c>
      <c r="X43" s="13">
        <f>F21</f>
        <v>0</v>
      </c>
    </row>
    <row r="44" spans="2:28" x14ac:dyDescent="0.35">
      <c r="B44" s="762" t="s">
        <v>50</v>
      </c>
      <c r="C44" s="763"/>
      <c r="D44" s="763"/>
      <c r="E44" s="764" t="s">
        <v>250</v>
      </c>
      <c r="F44" s="747"/>
      <c r="G44" s="747"/>
      <c r="H44" s="747"/>
      <c r="I44" s="747"/>
      <c r="J44" s="747"/>
      <c r="K44" s="747"/>
      <c r="L44" s="747"/>
      <c r="M44" s="747"/>
      <c r="N44" s="747"/>
      <c r="O44" s="747"/>
      <c r="P44" s="747"/>
      <c r="Q44" s="765"/>
      <c r="R44" s="382"/>
      <c r="U44" s="13" t="s">
        <v>251</v>
      </c>
      <c r="V44" s="13">
        <f t="shared" si="1"/>
        <v>0</v>
      </c>
    </row>
    <row r="45" spans="2:28" x14ac:dyDescent="0.35">
      <c r="B45" s="762" t="s">
        <v>52</v>
      </c>
      <c r="C45" s="763"/>
      <c r="D45" s="763"/>
      <c r="E45" s="764" t="s">
        <v>51</v>
      </c>
      <c r="F45" s="747"/>
      <c r="G45" s="747"/>
      <c r="H45" s="747"/>
      <c r="I45" s="747"/>
      <c r="J45" s="747"/>
      <c r="K45" s="747"/>
      <c r="L45" s="747"/>
      <c r="M45" s="747"/>
      <c r="N45" s="747"/>
      <c r="O45" s="747"/>
      <c r="P45" s="747"/>
      <c r="Q45" s="765"/>
      <c r="R45" s="382"/>
      <c r="U45" s="13" t="s">
        <v>252</v>
      </c>
      <c r="V45" s="13">
        <f t="shared" si="1"/>
        <v>0</v>
      </c>
    </row>
    <row r="46" spans="2:28" x14ac:dyDescent="0.35">
      <c r="B46" s="762" t="s">
        <v>253</v>
      </c>
      <c r="C46" s="763"/>
      <c r="D46" s="763"/>
      <c r="E46" s="764" t="s">
        <v>53</v>
      </c>
      <c r="F46" s="747"/>
      <c r="G46" s="747"/>
      <c r="H46" s="747"/>
      <c r="I46" s="747"/>
      <c r="J46" s="747"/>
      <c r="K46" s="747"/>
      <c r="L46" s="747"/>
      <c r="M46" s="747"/>
      <c r="N46" s="747"/>
      <c r="O46" s="747"/>
      <c r="P46" s="747"/>
      <c r="Q46" s="765"/>
      <c r="R46" s="382"/>
      <c r="U46" s="13" t="s">
        <v>254</v>
      </c>
      <c r="V46" s="13">
        <f t="shared" si="1"/>
        <v>0</v>
      </c>
      <c r="X46" s="13">
        <f>F20</f>
        <v>0</v>
      </c>
    </row>
    <row r="47" spans="2:28" x14ac:dyDescent="0.35">
      <c r="B47" s="786" t="s">
        <v>54</v>
      </c>
      <c r="C47" s="787"/>
      <c r="D47" s="787"/>
      <c r="E47" s="787"/>
      <c r="F47" s="787"/>
      <c r="G47" s="787"/>
      <c r="H47" s="787"/>
      <c r="I47" s="787"/>
      <c r="J47" s="787"/>
      <c r="K47" s="787"/>
      <c r="L47" s="787"/>
      <c r="M47" s="787"/>
      <c r="N47" s="787"/>
      <c r="O47" s="787"/>
      <c r="P47" s="787"/>
      <c r="Q47" s="787"/>
      <c r="R47" s="788"/>
      <c r="U47" s="13" t="s">
        <v>255</v>
      </c>
      <c r="V47" s="13">
        <f>R48</f>
        <v>0</v>
      </c>
      <c r="X47" s="13">
        <f>F23</f>
        <v>0</v>
      </c>
      <c r="Z47" s="13">
        <f>I23</f>
        <v>0</v>
      </c>
      <c r="AB47" s="13" t="s">
        <v>199</v>
      </c>
    </row>
    <row r="48" spans="2:28" x14ac:dyDescent="0.35">
      <c r="B48" s="762" t="s">
        <v>57</v>
      </c>
      <c r="C48" s="763"/>
      <c r="D48" s="763"/>
      <c r="E48" s="687" t="s">
        <v>56</v>
      </c>
      <c r="F48" s="688"/>
      <c r="G48" s="688"/>
      <c r="H48" s="688"/>
      <c r="I48" s="688"/>
      <c r="J48" s="688"/>
      <c r="K48" s="688"/>
      <c r="L48" s="688"/>
      <c r="M48" s="688"/>
      <c r="N48" s="688"/>
      <c r="O48" s="688"/>
      <c r="P48" s="688"/>
      <c r="Q48" s="688"/>
      <c r="R48" s="382"/>
      <c r="U48" s="13" t="s">
        <v>256</v>
      </c>
      <c r="V48" s="13">
        <f>R49</f>
        <v>0</v>
      </c>
      <c r="X48" s="13">
        <f>F24</f>
        <v>0</v>
      </c>
      <c r="Z48" s="13">
        <f>I24</f>
        <v>0</v>
      </c>
      <c r="AB48" s="13" t="s">
        <v>257</v>
      </c>
    </row>
    <row r="49" spans="2:28" x14ac:dyDescent="0.35">
      <c r="B49" s="762" t="s">
        <v>59</v>
      </c>
      <c r="C49" s="763"/>
      <c r="D49" s="763"/>
      <c r="E49" s="764" t="s">
        <v>58</v>
      </c>
      <c r="F49" s="747"/>
      <c r="G49" s="747"/>
      <c r="H49" s="747"/>
      <c r="I49" s="747"/>
      <c r="J49" s="747"/>
      <c r="K49" s="747"/>
      <c r="L49" s="747"/>
      <c r="M49" s="747"/>
      <c r="N49" s="747"/>
      <c r="O49" s="747"/>
      <c r="P49" s="747"/>
      <c r="Q49" s="765"/>
      <c r="R49" s="382"/>
      <c r="U49" s="13" t="s">
        <v>258</v>
      </c>
      <c r="V49" s="13">
        <f>R50</f>
        <v>0</v>
      </c>
      <c r="X49" s="13">
        <f t="shared" ref="X49" si="2">F28</f>
        <v>0</v>
      </c>
      <c r="Z49" s="13">
        <f t="shared" ref="Z49" si="3">I28</f>
        <v>0</v>
      </c>
      <c r="AB49" s="13" t="s">
        <v>259</v>
      </c>
    </row>
    <row r="50" spans="2:28" x14ac:dyDescent="0.35">
      <c r="B50" s="762" t="s">
        <v>61</v>
      </c>
      <c r="C50" s="763"/>
      <c r="D50" s="763"/>
      <c r="E50" s="704" t="s">
        <v>60</v>
      </c>
      <c r="F50" s="705"/>
      <c r="G50" s="705"/>
      <c r="H50" s="705"/>
      <c r="I50" s="705"/>
      <c r="J50" s="705"/>
      <c r="K50" s="705"/>
      <c r="L50" s="705"/>
      <c r="M50" s="705"/>
      <c r="N50" s="705"/>
      <c r="O50" s="705"/>
      <c r="P50" s="705"/>
      <c r="Q50" s="705"/>
      <c r="R50" s="382"/>
      <c r="U50" s="13" t="s">
        <v>260</v>
      </c>
      <c r="V50" s="13">
        <f>R51</f>
        <v>0</v>
      </c>
    </row>
    <row r="51" spans="2:28" x14ac:dyDescent="0.35">
      <c r="B51" s="762" t="s">
        <v>261</v>
      </c>
      <c r="C51" s="763"/>
      <c r="D51" s="763"/>
      <c r="E51" s="704" t="s">
        <v>62</v>
      </c>
      <c r="F51" s="705"/>
      <c r="G51" s="705"/>
      <c r="H51" s="705"/>
      <c r="I51" s="705"/>
      <c r="J51" s="705"/>
      <c r="K51" s="705"/>
      <c r="L51" s="705"/>
      <c r="M51" s="705"/>
      <c r="N51" s="705"/>
      <c r="O51" s="705"/>
      <c r="P51" s="705"/>
      <c r="Q51" s="705"/>
      <c r="R51" s="382"/>
    </row>
    <row r="52" spans="2:28" x14ac:dyDescent="0.35"/>
    <row r="53" spans="2:28" x14ac:dyDescent="0.35"/>
    <row r="54" spans="2:28" x14ac:dyDescent="0.35"/>
  </sheetData>
  <sheetProtection algorithmName="SHA-512" hashValue="he+CAZzirPnOKB3z+LmkPfhAh3J4kPSYyS6/+I19ajBN4TfCiqzNcGfpnIHvfor+D9aYLzRtQOQ3s3ZGhrQwZg==" saltValue="mGQnuZAZiOog517O2Kqb3A==" spinCount="100000" sheet="1" selectLockedCells="1"/>
  <protectedRanges>
    <protectedRange password="CC54" sqref="F3:F4" name="Range1_3_1"/>
  </protectedRanges>
  <mergeCells count="94">
    <mergeCell ref="B51:D51"/>
    <mergeCell ref="E51:Q51"/>
    <mergeCell ref="B50:D50"/>
    <mergeCell ref="E50:Q50"/>
    <mergeCell ref="B39:D39"/>
    <mergeCell ref="E39:Q39"/>
    <mergeCell ref="B40:D40"/>
    <mergeCell ref="E40:Q40"/>
    <mergeCell ref="B41:D41"/>
    <mergeCell ref="E41:Q41"/>
    <mergeCell ref="B49:D49"/>
    <mergeCell ref="E49:Q49"/>
    <mergeCell ref="B44:D44"/>
    <mergeCell ref="B47:R47"/>
    <mergeCell ref="B48:D48"/>
    <mergeCell ref="E48:Q48"/>
    <mergeCell ref="B1:R1"/>
    <mergeCell ref="F8:K8"/>
    <mergeCell ref="B33:F33"/>
    <mergeCell ref="B31:E31"/>
    <mergeCell ref="B32:E32"/>
    <mergeCell ref="B29:E29"/>
    <mergeCell ref="B30:E30"/>
    <mergeCell ref="F3:K3"/>
    <mergeCell ref="F4:K4"/>
    <mergeCell ref="F18:K18"/>
    <mergeCell ref="F19:K19"/>
    <mergeCell ref="F17:K17"/>
    <mergeCell ref="B3:E3"/>
    <mergeCell ref="B25:E25"/>
    <mergeCell ref="B26:E26"/>
    <mergeCell ref="B27:E27"/>
    <mergeCell ref="B46:D46"/>
    <mergeCell ref="E46:Q46"/>
    <mergeCell ref="B45:D45"/>
    <mergeCell ref="E45:Q45"/>
    <mergeCell ref="B34:F34"/>
    <mergeCell ref="B37:D37"/>
    <mergeCell ref="E37:Q37"/>
    <mergeCell ref="B38:D38"/>
    <mergeCell ref="E38:Q38"/>
    <mergeCell ref="E44:Q44"/>
    <mergeCell ref="B42:D42"/>
    <mergeCell ref="E42:Q42"/>
    <mergeCell ref="B43:D43"/>
    <mergeCell ref="E43:Q43"/>
    <mergeCell ref="I28:K28"/>
    <mergeCell ref="F28:H28"/>
    <mergeCell ref="F24:H24"/>
    <mergeCell ref="B24:E24"/>
    <mergeCell ref="I24:K24"/>
    <mergeCell ref="I25:K25"/>
    <mergeCell ref="I26:K26"/>
    <mergeCell ref="I27:K27"/>
    <mergeCell ref="F25:H25"/>
    <mergeCell ref="F26:H26"/>
    <mergeCell ref="F27:H27"/>
    <mergeCell ref="B28:E28"/>
    <mergeCell ref="B5:E5"/>
    <mergeCell ref="B8:E8"/>
    <mergeCell ref="B6:E6"/>
    <mergeCell ref="B15:E15"/>
    <mergeCell ref="F15:K15"/>
    <mergeCell ref="F14:K14"/>
    <mergeCell ref="B7:E7"/>
    <mergeCell ref="B14:E14"/>
    <mergeCell ref="B9:E9"/>
    <mergeCell ref="F6:K6"/>
    <mergeCell ref="F5:K5"/>
    <mergeCell ref="F11:K11"/>
    <mergeCell ref="B11:E11"/>
    <mergeCell ref="F7:K7"/>
    <mergeCell ref="F9:K9"/>
    <mergeCell ref="B10:E10"/>
    <mergeCell ref="F22:H22"/>
    <mergeCell ref="I22:K22"/>
    <mergeCell ref="B23:E23"/>
    <mergeCell ref="B12:E12"/>
    <mergeCell ref="F12:K12"/>
    <mergeCell ref="B18:E18"/>
    <mergeCell ref="B16:E16"/>
    <mergeCell ref="B17:E17"/>
    <mergeCell ref="I23:K23"/>
    <mergeCell ref="F23:H23"/>
    <mergeCell ref="B22:E22"/>
    <mergeCell ref="F16:K16"/>
    <mergeCell ref="B21:E21"/>
    <mergeCell ref="F21:K21"/>
    <mergeCell ref="F10:K10"/>
    <mergeCell ref="B20:E20"/>
    <mergeCell ref="B19:E19"/>
    <mergeCell ref="F20:K20"/>
    <mergeCell ref="B13:E13"/>
    <mergeCell ref="F13:K13"/>
  </mergeCells>
  <hyperlinks>
    <hyperlink ref="B34:D34" r:id="rId1" display="TEA website link" xr:uid="{8E397326-7A30-42C8-9354-8F6A23CDCEE9}"/>
    <hyperlink ref="B34:F34" r:id="rId2" display="TEA website link" xr:uid="{B81623AF-782F-4029-BA53-CC42849BFE8D}"/>
  </hyperlinks>
  <pageMargins left="0.7" right="0.7" top="0.75" bottom="0.75" header="0.3" footer="0.3"/>
  <pageSetup scale="54" fitToHeight="0" orientation="landscape" r:id="rId3"/>
  <extLst>
    <ext xmlns:x14="http://schemas.microsoft.com/office/spreadsheetml/2009/9/main" uri="{CCE6A557-97BC-4b89-ADB6-D9C93CAAB3DF}">
      <x14:dataValidations xmlns:xm="http://schemas.microsoft.com/office/excel/2006/main" count="6">
        <x14:dataValidation type="list" allowBlank="1" showInputMessage="1" showErrorMessage="1" xr:uid="{9CD6DC66-8018-40C5-A52E-DC9AE5925C40}">
          <x14:formula1>
            <xm:f>'Drop Downs'!$H$2:$H$17</xm:f>
          </x14:formula1>
          <xm:sqref>F17</xm:sqref>
        </x14:dataValidation>
        <x14:dataValidation type="list" allowBlank="1" showInputMessage="1" showErrorMessage="1" xr:uid="{E6E2273F-F666-4AB1-9DA3-621821377848}">
          <x14:formula1>
            <xm:f>'Drop Downs'!$A$2:$A$3</xm:f>
          </x14:formula1>
          <xm:sqref>F4 F9:K10 F20:K20 R37:R46 R48:R51</xm:sqref>
        </x14:dataValidation>
        <x14:dataValidation type="list" allowBlank="1" showInputMessage="1" showErrorMessage="1" xr:uid="{E5A859AD-A272-4CD8-982C-F6081702E1EF}">
          <x14:formula1>
            <xm:f>'Drop Downs'!$I$2:$I$12</xm:f>
          </x14:formula1>
          <xm:sqref>F14</xm:sqref>
        </x14:dataValidation>
        <x14:dataValidation type="list" allowBlank="1" showInputMessage="1" showErrorMessage="1" xr:uid="{731A0678-C1F2-4F08-B773-30CB0A8BDA9E}">
          <x14:formula1>
            <xm:f>'Drop Downs'!$D$2:$D$14</xm:f>
          </x14:formula1>
          <xm:sqref>F31:H32</xm:sqref>
        </x14:dataValidation>
        <x14:dataValidation type="list" allowBlank="1" showInputMessage="1" showErrorMessage="1" xr:uid="{EBC8F34C-5AD5-487C-851E-B64EAFE5D3D5}">
          <x14:formula1>
            <xm:f>'Drop Downs'!$F$2:$F$39</xm:f>
          </x14:formula1>
          <xm:sqref>F16:K16</xm:sqref>
        </x14:dataValidation>
        <x14:dataValidation type="list" allowBlank="1" showInputMessage="1" showErrorMessage="1" xr:uid="{CA598533-77E5-44C2-B5DD-78193D5D7A4A}">
          <x14:formula1>
            <xm:f>'Drop Downs'!$Y$2:$Y$1599</xm:f>
          </x14:formula1>
          <xm:sqref>F7:K7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3185E-10EB-4AA9-B346-6E1B23B4E8AB}">
  <sheetPr codeName="Sheet6">
    <tabColor theme="4" tint="0.59999389629810485"/>
    <pageSetUpPr fitToPage="1"/>
  </sheetPr>
  <dimension ref="A1:AT62"/>
  <sheetViews>
    <sheetView showGridLines="0" zoomScale="85" zoomScaleNormal="85" workbookViewId="0">
      <selection activeCell="G28" sqref="G28:I28"/>
    </sheetView>
  </sheetViews>
  <sheetFormatPr defaultColWidth="0" defaultRowHeight="15.5" zeroHeight="1" x14ac:dyDescent="0.35"/>
  <cols>
    <col min="1" max="1" width="11.54296875" style="13" customWidth="1"/>
    <col min="2" max="2" width="9.26953125" style="13" customWidth="1"/>
    <col min="3" max="3" width="3.7265625" style="13" customWidth="1"/>
    <col min="4" max="4" width="10.81640625" style="13" customWidth="1"/>
    <col min="5" max="5" width="9.7265625" style="13" customWidth="1"/>
    <col min="6" max="6" width="66.54296875" style="13" customWidth="1"/>
    <col min="7" max="7" width="18.1796875" style="13" customWidth="1"/>
    <col min="8" max="9" width="9.26953125" style="13" customWidth="1"/>
    <col min="10" max="10" width="6.54296875" style="13" customWidth="1"/>
    <col min="11" max="11" width="9.26953125" style="13" customWidth="1"/>
    <col min="12" max="12" width="7.26953125" style="13" customWidth="1"/>
    <col min="13" max="13" width="9.26953125" style="13" customWidth="1"/>
    <col min="14" max="14" width="7.453125" style="13" customWidth="1"/>
    <col min="15" max="15" width="2" style="13" customWidth="1"/>
    <col min="16" max="16" width="7" style="13" customWidth="1"/>
    <col min="17" max="17" width="9.26953125" style="13" customWidth="1"/>
    <col min="18" max="18" width="12.1796875" style="13" customWidth="1"/>
    <col min="19" max="19" width="9.1796875" style="13" customWidth="1"/>
    <col min="20" max="46" width="0" style="13" hidden="1" customWidth="1"/>
    <col min="47" max="16384" width="9.26953125" style="13" hidden="1"/>
  </cols>
  <sheetData>
    <row r="1" spans="1:46" ht="16" thickBot="1" x14ac:dyDescent="0.4">
      <c r="A1" s="192"/>
      <c r="B1" s="813" t="s">
        <v>262</v>
      </c>
      <c r="C1" s="814"/>
      <c r="D1" s="814"/>
      <c r="E1" s="814"/>
      <c r="F1" s="814"/>
      <c r="G1" s="814"/>
      <c r="H1" s="814"/>
      <c r="I1" s="814"/>
      <c r="J1" s="814"/>
      <c r="K1" s="814"/>
      <c r="L1" s="814"/>
      <c r="M1" s="814"/>
      <c r="N1" s="814"/>
      <c r="O1" s="814"/>
      <c r="P1" s="814"/>
      <c r="Q1" s="814"/>
      <c r="R1" s="815"/>
    </row>
    <row r="2" spans="1:46" x14ac:dyDescent="0.35"/>
    <row r="3" spans="1:46" ht="16" customHeight="1" x14ac:dyDescent="0.35">
      <c r="B3" s="748" t="s">
        <v>177</v>
      </c>
      <c r="C3" s="726"/>
      <c r="D3" s="726"/>
      <c r="E3" s="726"/>
      <c r="F3" s="802"/>
      <c r="G3" s="647"/>
      <c r="H3" s="648"/>
      <c r="I3" s="648"/>
      <c r="J3" s="648"/>
      <c r="K3" s="648"/>
      <c r="L3" s="648"/>
      <c r="M3" s="649"/>
      <c r="O3" s="186"/>
    </row>
    <row r="4" spans="1:46" x14ac:dyDescent="0.35">
      <c r="A4" s="14"/>
      <c r="B4" s="803" t="s">
        <v>263</v>
      </c>
      <c r="C4" s="726"/>
      <c r="D4" s="726"/>
      <c r="E4" s="726"/>
      <c r="F4" s="802"/>
      <c r="G4" s="789"/>
      <c r="H4" s="790"/>
      <c r="I4" s="790"/>
      <c r="J4" s="790"/>
      <c r="K4" s="790"/>
      <c r="L4" s="790"/>
      <c r="M4" s="791"/>
      <c r="N4" s="14"/>
      <c r="T4" s="186"/>
    </row>
    <row r="5" spans="1:46" x14ac:dyDescent="0.35">
      <c r="A5" s="14"/>
      <c r="B5" s="803" t="s">
        <v>264</v>
      </c>
      <c r="C5" s="726"/>
      <c r="D5" s="726"/>
      <c r="E5" s="726"/>
      <c r="F5" s="802"/>
      <c r="G5" s="647"/>
      <c r="H5" s="648"/>
      <c r="I5" s="648"/>
      <c r="J5" s="648"/>
      <c r="K5" s="648"/>
      <c r="L5" s="648"/>
      <c r="M5" s="649"/>
      <c r="N5" s="14"/>
    </row>
    <row r="6" spans="1:46" ht="57.75" customHeight="1" x14ac:dyDescent="0.35">
      <c r="A6" s="14"/>
      <c r="B6" s="804" t="s">
        <v>265</v>
      </c>
      <c r="C6" s="747"/>
      <c r="D6" s="747"/>
      <c r="E6" s="747"/>
      <c r="F6" s="765"/>
      <c r="G6" s="647"/>
      <c r="H6" s="648"/>
      <c r="I6" s="648"/>
      <c r="J6" s="648"/>
      <c r="K6" s="648"/>
      <c r="L6" s="648"/>
      <c r="M6" s="649"/>
      <c r="N6" s="14"/>
    </row>
    <row r="7" spans="1:46" ht="30" customHeight="1" x14ac:dyDescent="0.35">
      <c r="A7" s="556"/>
      <c r="B7" s="808" t="s">
        <v>266</v>
      </c>
      <c r="C7" s="809"/>
      <c r="D7" s="809"/>
      <c r="E7" s="809"/>
      <c r="F7" s="810"/>
      <c r="G7" s="792"/>
      <c r="H7" s="793"/>
      <c r="I7" s="793"/>
      <c r="J7" s="793"/>
      <c r="K7" s="793"/>
      <c r="L7" s="793"/>
      <c r="M7" s="794"/>
      <c r="N7" s="556"/>
      <c r="O7" s="557"/>
      <c r="P7" s="557"/>
      <c r="Q7" s="557"/>
      <c r="R7" s="557"/>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row>
    <row r="8" spans="1:46" ht="14.25" customHeight="1" x14ac:dyDescent="0.35">
      <c r="A8" s="14"/>
      <c r="B8" s="803" t="s">
        <v>267</v>
      </c>
      <c r="C8" s="726"/>
      <c r="D8" s="726"/>
      <c r="E8" s="726"/>
      <c r="F8" s="802"/>
      <c r="G8" s="647"/>
      <c r="H8" s="648"/>
      <c r="I8" s="648"/>
      <c r="J8" s="648"/>
      <c r="K8" s="648"/>
      <c r="L8" s="648"/>
      <c r="M8" s="649"/>
      <c r="N8" s="14"/>
    </row>
    <row r="9" spans="1:46" ht="37.5" customHeight="1" x14ac:dyDescent="0.35">
      <c r="A9" s="14"/>
      <c r="B9" s="805" t="s">
        <v>268</v>
      </c>
      <c r="C9" s="806"/>
      <c r="D9" s="806"/>
      <c r="E9" s="806"/>
      <c r="F9" s="807"/>
      <c r="G9" s="792"/>
      <c r="H9" s="793"/>
      <c r="I9" s="793"/>
      <c r="J9" s="793"/>
      <c r="K9" s="793"/>
      <c r="L9" s="793"/>
      <c r="M9" s="794"/>
      <c r="N9" s="14"/>
    </row>
    <row r="10" spans="1:46" ht="31.5" customHeight="1" x14ac:dyDescent="0.35">
      <c r="A10" s="14"/>
      <c r="B10" s="687" t="s">
        <v>269</v>
      </c>
      <c r="C10" s="687"/>
      <c r="D10" s="687"/>
      <c r="E10" s="687"/>
      <c r="F10" s="687"/>
      <c r="G10" s="647"/>
      <c r="H10" s="648"/>
      <c r="I10" s="648"/>
      <c r="J10" s="648"/>
      <c r="K10" s="648"/>
      <c r="L10" s="648"/>
      <c r="M10" s="649"/>
      <c r="N10" s="14"/>
    </row>
    <row r="11" spans="1:46" ht="31.5" customHeight="1" x14ac:dyDescent="0.35">
      <c r="A11" s="14"/>
      <c r="B11" s="822" t="s">
        <v>270</v>
      </c>
      <c r="C11" s="822"/>
      <c r="D11" s="822"/>
      <c r="E11" s="822"/>
      <c r="F11" s="822"/>
      <c r="G11" s="792"/>
      <c r="H11" s="793"/>
      <c r="I11" s="793"/>
      <c r="J11" s="793"/>
      <c r="K11" s="793"/>
      <c r="L11" s="793"/>
      <c r="M11" s="794"/>
      <c r="N11" s="14"/>
    </row>
    <row r="12" spans="1:46" x14ac:dyDescent="0.35">
      <c r="A12" s="14"/>
      <c r="B12" s="844" t="s">
        <v>271</v>
      </c>
      <c r="C12" s="726"/>
      <c r="D12" s="726"/>
      <c r="E12" s="726"/>
      <c r="F12" s="802"/>
      <c r="G12" s="789"/>
      <c r="H12" s="790"/>
      <c r="I12" s="790"/>
      <c r="J12" s="790"/>
      <c r="K12" s="790"/>
      <c r="L12" s="790"/>
      <c r="M12" s="791"/>
      <c r="N12" s="14"/>
    </row>
    <row r="13" spans="1:46" x14ac:dyDescent="0.35">
      <c r="A13" s="14"/>
      <c r="B13" s="736" t="s">
        <v>272</v>
      </c>
      <c r="C13" s="726"/>
      <c r="D13" s="726"/>
      <c r="E13" s="726"/>
      <c r="F13" s="802"/>
      <c r="G13" s="789"/>
      <c r="H13" s="790"/>
      <c r="I13" s="790"/>
      <c r="J13" s="790"/>
      <c r="K13" s="790"/>
      <c r="L13" s="790"/>
      <c r="M13" s="791"/>
      <c r="N13" s="14"/>
    </row>
    <row r="14" spans="1:46" x14ac:dyDescent="0.35">
      <c r="A14" s="14"/>
      <c r="B14" s="736" t="s">
        <v>273</v>
      </c>
      <c r="C14" s="726"/>
      <c r="D14" s="726"/>
      <c r="E14" s="726"/>
      <c r="F14" s="802"/>
      <c r="G14" s="789"/>
      <c r="H14" s="790"/>
      <c r="I14" s="790"/>
      <c r="J14" s="790"/>
      <c r="K14" s="790"/>
      <c r="L14" s="790"/>
      <c r="M14" s="791"/>
      <c r="N14" s="14"/>
    </row>
    <row r="15" spans="1:46" x14ac:dyDescent="0.35">
      <c r="B15" s="693" t="s">
        <v>274</v>
      </c>
      <c r="C15" s="726"/>
      <c r="D15" s="726"/>
      <c r="E15" s="726"/>
      <c r="F15" s="726"/>
      <c r="G15" s="740"/>
      <c r="H15" s="797"/>
      <c r="I15" s="797"/>
      <c r="J15" s="797"/>
      <c r="K15" s="797"/>
      <c r="L15" s="797"/>
      <c r="M15" s="798"/>
      <c r="X15" s="13" t="s">
        <v>275</v>
      </c>
      <c r="Y15" s="13">
        <f>G15</f>
        <v>0</v>
      </c>
    </row>
    <row r="16" spans="1:46" ht="16" customHeight="1" x14ac:dyDescent="0.35">
      <c r="B16" s="799" t="s">
        <v>276</v>
      </c>
      <c r="C16" s="800"/>
      <c r="D16" s="800"/>
      <c r="E16" s="800"/>
      <c r="F16" s="800"/>
      <c r="G16" s="801"/>
      <c r="H16" s="801"/>
      <c r="I16" s="801"/>
      <c r="J16" s="801"/>
      <c r="K16" s="801"/>
      <c r="L16" s="801"/>
      <c r="M16" s="801"/>
    </row>
    <row r="17" spans="2:13" x14ac:dyDescent="0.35">
      <c r="B17" s="795" t="s">
        <v>277</v>
      </c>
      <c r="C17" s="796"/>
      <c r="D17" s="796"/>
      <c r="E17" s="796"/>
      <c r="F17" s="796"/>
      <c r="G17" s="574"/>
      <c r="H17" s="14" t="s">
        <v>278</v>
      </c>
      <c r="I17" s="14"/>
      <c r="J17" s="122"/>
      <c r="K17" s="122"/>
      <c r="L17" s="122"/>
      <c r="M17" s="122"/>
    </row>
    <row r="18" spans="2:13" ht="16" customHeight="1" x14ac:dyDescent="0.35">
      <c r="B18" s="795" t="s">
        <v>279</v>
      </c>
      <c r="C18" s="796"/>
      <c r="D18" s="796"/>
      <c r="E18" s="796"/>
      <c r="F18" s="796"/>
      <c r="G18" s="574"/>
      <c r="H18" s="14" t="s">
        <v>278</v>
      </c>
      <c r="I18" s="14"/>
      <c r="J18" s="122"/>
      <c r="K18" s="122"/>
      <c r="L18" s="122"/>
      <c r="M18" s="122"/>
    </row>
    <row r="19" spans="2:13" ht="16" customHeight="1" x14ac:dyDescent="0.35">
      <c r="B19" s="795" t="s">
        <v>280</v>
      </c>
      <c r="C19" s="796"/>
      <c r="D19" s="796"/>
      <c r="E19" s="796"/>
      <c r="F19" s="796"/>
      <c r="G19" s="574"/>
      <c r="H19" s="14" t="s">
        <v>278</v>
      </c>
      <c r="I19" s="14"/>
      <c r="J19" s="122"/>
      <c r="K19" s="122"/>
      <c r="L19" s="122"/>
      <c r="M19" s="122"/>
    </row>
    <row r="20" spans="2:13" ht="16" customHeight="1" x14ac:dyDescent="0.35">
      <c r="B20" s="795" t="s">
        <v>281</v>
      </c>
      <c r="C20" s="796"/>
      <c r="D20" s="796"/>
      <c r="E20" s="796"/>
      <c r="F20" s="796"/>
      <c r="G20" s="574"/>
      <c r="H20" s="14" t="s">
        <v>278</v>
      </c>
      <c r="I20" s="14"/>
      <c r="J20" s="122"/>
      <c r="K20" s="122"/>
      <c r="L20" s="122"/>
      <c r="M20" s="122"/>
    </row>
    <row r="21" spans="2:13" ht="15" customHeight="1" x14ac:dyDescent="0.35">
      <c r="B21" s="795" t="s">
        <v>282</v>
      </c>
      <c r="C21" s="796"/>
      <c r="D21" s="796"/>
      <c r="E21" s="796"/>
      <c r="F21" s="796"/>
      <c r="G21" s="574"/>
      <c r="H21" s="14" t="s">
        <v>278</v>
      </c>
      <c r="I21" s="14"/>
      <c r="J21" s="122"/>
      <c r="K21" s="122"/>
      <c r="L21" s="122"/>
      <c r="M21" s="122"/>
    </row>
    <row r="22" spans="2:13" x14ac:dyDescent="0.35">
      <c r="C22" s="122"/>
      <c r="D22" s="122"/>
      <c r="E22" s="122"/>
      <c r="F22" s="122"/>
      <c r="H22" s="122"/>
      <c r="I22" s="122"/>
      <c r="J22" s="122"/>
      <c r="K22" s="122"/>
      <c r="L22" s="122"/>
      <c r="M22" s="122"/>
    </row>
    <row r="23" spans="2:13" x14ac:dyDescent="0.35">
      <c r="J23" s="122"/>
      <c r="K23" s="122"/>
      <c r="L23" s="122"/>
      <c r="M23" s="122"/>
    </row>
    <row r="24" spans="2:13" x14ac:dyDescent="0.35">
      <c r="B24" s="758" t="s">
        <v>283</v>
      </c>
      <c r="C24" s="758"/>
      <c r="D24" s="758"/>
      <c r="E24" s="758"/>
      <c r="F24" s="758"/>
      <c r="G24" s="574"/>
      <c r="J24" s="122"/>
      <c r="K24" s="122"/>
      <c r="L24" s="122"/>
      <c r="M24" s="122"/>
    </row>
    <row r="25" spans="2:13" x14ac:dyDescent="0.35">
      <c r="B25" s="736" t="s">
        <v>284</v>
      </c>
      <c r="C25" s="744"/>
      <c r="D25" s="744"/>
      <c r="E25" s="744"/>
      <c r="F25" s="745"/>
      <c r="G25" s="574"/>
      <c r="J25" s="122"/>
      <c r="K25" s="122"/>
      <c r="L25" s="122"/>
      <c r="M25" s="122"/>
    </row>
    <row r="26" spans="2:13" x14ac:dyDescent="0.35">
      <c r="B26" s="736" t="s">
        <v>285</v>
      </c>
      <c r="C26" s="744"/>
      <c r="D26" s="744"/>
      <c r="E26" s="744"/>
      <c r="F26" s="745"/>
      <c r="G26" s="574"/>
      <c r="J26" s="122"/>
      <c r="K26" s="122"/>
      <c r="L26" s="122"/>
      <c r="M26" s="122"/>
    </row>
    <row r="27" spans="2:13" x14ac:dyDescent="0.35">
      <c r="B27" s="758" t="s">
        <v>286</v>
      </c>
      <c r="C27" s="758"/>
      <c r="D27" s="758"/>
      <c r="E27" s="758"/>
      <c r="F27" s="758"/>
      <c r="G27" s="574"/>
      <c r="J27" s="122"/>
      <c r="K27" s="122"/>
      <c r="L27" s="122"/>
      <c r="M27" s="122"/>
    </row>
    <row r="28" spans="2:13" x14ac:dyDescent="0.35">
      <c r="B28" s="693" t="s">
        <v>287</v>
      </c>
      <c r="C28" s="848"/>
      <c r="D28" s="848"/>
      <c r="E28" s="848"/>
      <c r="F28" s="849"/>
      <c r="G28" s="826"/>
      <c r="H28" s="827"/>
      <c r="I28" s="828"/>
      <c r="J28" s="122"/>
      <c r="K28" s="122"/>
      <c r="L28" s="122"/>
      <c r="M28" s="122"/>
    </row>
    <row r="29" spans="2:13" x14ac:dyDescent="0.35">
      <c r="B29" s="736" t="s">
        <v>288</v>
      </c>
      <c r="C29" s="744"/>
      <c r="D29" s="744"/>
      <c r="E29" s="744"/>
      <c r="F29" s="745"/>
      <c r="G29" s="829">
        <f>'Unit Mix'!D40</f>
        <v>0</v>
      </c>
      <c r="H29" s="830"/>
      <c r="I29" s="831"/>
      <c r="J29" s="122"/>
      <c r="K29" s="122"/>
      <c r="L29" s="122"/>
      <c r="M29" s="122"/>
    </row>
    <row r="30" spans="2:13" ht="28.5" customHeight="1" x14ac:dyDescent="0.35">
      <c r="B30" s="840" t="s">
        <v>289</v>
      </c>
      <c r="C30" s="841"/>
      <c r="D30" s="841"/>
      <c r="E30" s="841"/>
      <c r="F30" s="842"/>
      <c r="G30" s="740"/>
      <c r="H30" s="797"/>
      <c r="I30" s="798"/>
      <c r="J30" s="122"/>
      <c r="K30" s="122"/>
      <c r="L30" s="122"/>
      <c r="M30" s="122"/>
    </row>
    <row r="31" spans="2:13" x14ac:dyDescent="0.35">
      <c r="B31" s="832" t="s">
        <v>290</v>
      </c>
      <c r="C31" s="832"/>
      <c r="D31" s="832"/>
      <c r="E31" s="832"/>
      <c r="F31" s="832"/>
      <c r="G31" s="833"/>
      <c r="H31" s="833"/>
      <c r="I31" s="833"/>
      <c r="J31" s="833"/>
      <c r="K31" s="833"/>
      <c r="L31" s="833"/>
      <c r="M31" s="833"/>
    </row>
    <row r="32" spans="2:13" x14ac:dyDescent="0.35">
      <c r="B32" s="832"/>
      <c r="C32" s="832"/>
      <c r="D32" s="832"/>
      <c r="E32" s="832"/>
      <c r="F32" s="832"/>
      <c r="G32" s="833"/>
      <c r="H32" s="833"/>
      <c r="I32" s="833"/>
      <c r="J32" s="833"/>
      <c r="K32" s="833"/>
      <c r="L32" s="833"/>
      <c r="M32" s="833"/>
    </row>
    <row r="33" spans="2:18" x14ac:dyDescent="0.35">
      <c r="B33" s="834" t="s">
        <v>291</v>
      </c>
      <c r="C33" s="835"/>
      <c r="D33" s="835"/>
      <c r="E33" s="835"/>
      <c r="F33" s="836"/>
      <c r="G33" s="833"/>
      <c r="H33" s="833"/>
      <c r="I33" s="833"/>
      <c r="J33" s="833"/>
      <c r="K33" s="833"/>
      <c r="L33" s="833"/>
      <c r="M33" s="833"/>
    </row>
    <row r="34" spans="2:18" x14ac:dyDescent="0.35">
      <c r="B34" s="837"/>
      <c r="C34" s="838"/>
      <c r="D34" s="838"/>
      <c r="E34" s="838"/>
      <c r="F34" s="839"/>
      <c r="G34" s="833"/>
      <c r="H34" s="833"/>
      <c r="I34" s="833"/>
      <c r="J34" s="833"/>
      <c r="K34" s="833"/>
      <c r="L34" s="833"/>
      <c r="M34" s="833"/>
    </row>
    <row r="35" spans="2:18" x14ac:dyDescent="0.35">
      <c r="B35" s="359"/>
      <c r="C35" s="359"/>
      <c r="D35" s="359"/>
      <c r="E35" s="359"/>
      <c r="F35" s="359"/>
      <c r="G35" s="586"/>
      <c r="H35" s="586"/>
      <c r="I35" s="586"/>
      <c r="J35" s="586"/>
      <c r="K35" s="586"/>
      <c r="L35" s="586"/>
      <c r="M35" s="586"/>
    </row>
    <row r="36" spans="2:18" ht="15.65" hidden="1" customHeight="1" x14ac:dyDescent="0.35">
      <c r="B36" s="853" t="s">
        <v>292</v>
      </c>
      <c r="C36" s="853"/>
      <c r="D36" s="853"/>
      <c r="E36" s="853"/>
      <c r="F36" s="853"/>
      <c r="G36" s="854"/>
      <c r="H36" s="854"/>
      <c r="I36" s="854"/>
      <c r="J36" s="549"/>
      <c r="K36" s="549"/>
      <c r="L36" s="549"/>
      <c r="M36" s="549"/>
    </row>
    <row r="37" spans="2:18" ht="15" hidden="1" customHeight="1" x14ac:dyDescent="0.35">
      <c r="B37" s="843" t="s">
        <v>293</v>
      </c>
      <c r="C37" s="843"/>
      <c r="D37" s="843"/>
      <c r="E37" s="843"/>
      <c r="F37" s="843"/>
      <c r="G37" s="845"/>
      <c r="H37" s="846"/>
      <c r="I37" s="847"/>
      <c r="J37" s="550"/>
      <c r="K37" s="550"/>
      <c r="L37" s="550"/>
      <c r="N37" s="121"/>
      <c r="O37" s="121"/>
      <c r="P37" s="121"/>
      <c r="Q37" s="121"/>
      <c r="R37" s="121"/>
    </row>
    <row r="38" spans="2:18" hidden="1" x14ac:dyDescent="0.35">
      <c r="B38" s="843"/>
      <c r="C38" s="843"/>
      <c r="D38" s="843"/>
      <c r="E38" s="843"/>
      <c r="F38" s="843"/>
      <c r="G38" s="550"/>
      <c r="H38" s="550"/>
      <c r="I38" s="550"/>
      <c r="J38" s="550"/>
      <c r="K38" s="550"/>
      <c r="L38" s="550"/>
    </row>
    <row r="39" spans="2:18" x14ac:dyDescent="0.35">
      <c r="B39" s="589"/>
      <c r="C39" s="589"/>
      <c r="D39" s="589"/>
      <c r="E39" s="589"/>
      <c r="F39" s="589"/>
      <c r="G39" s="589"/>
      <c r="H39" s="589"/>
      <c r="I39" s="589"/>
      <c r="J39" s="589"/>
      <c r="K39" s="589"/>
      <c r="L39" s="589"/>
    </row>
    <row r="40" spans="2:18" ht="30.75" customHeight="1" x14ac:dyDescent="0.35">
      <c r="B40" s="823" t="s">
        <v>294</v>
      </c>
      <c r="C40" s="823"/>
      <c r="D40" s="823"/>
      <c r="E40" s="823"/>
      <c r="F40" s="823"/>
      <c r="G40" s="824"/>
      <c r="H40" s="825"/>
      <c r="I40" s="121"/>
      <c r="J40" s="121"/>
      <c r="K40" s="121"/>
    </row>
    <row r="41" spans="2:18" ht="18" customHeight="1" x14ac:dyDescent="0.35">
      <c r="B41" s="850" t="s">
        <v>295</v>
      </c>
      <c r="C41" s="850"/>
      <c r="D41" s="850"/>
      <c r="E41" s="850"/>
      <c r="F41" s="850"/>
      <c r="G41" s="850"/>
      <c r="H41" s="850"/>
      <c r="I41" s="850"/>
      <c r="J41" s="850"/>
      <c r="K41" s="850"/>
      <c r="L41" s="850"/>
      <c r="M41" s="850"/>
    </row>
    <row r="42" spans="2:18" ht="27.25" customHeight="1" x14ac:dyDescent="0.35">
      <c r="B42" s="850"/>
      <c r="C42" s="850"/>
      <c r="D42" s="850"/>
      <c r="E42" s="850"/>
      <c r="F42" s="850"/>
      <c r="G42" s="850"/>
      <c r="H42" s="850"/>
      <c r="I42" s="850"/>
      <c r="J42" s="850"/>
      <c r="K42" s="850"/>
      <c r="L42" s="850"/>
      <c r="M42" s="850"/>
    </row>
    <row r="43" spans="2:18" x14ac:dyDescent="0.35">
      <c r="B43" s="851"/>
      <c r="C43" s="851"/>
      <c r="D43" s="851"/>
      <c r="E43" s="851"/>
      <c r="F43" s="851"/>
      <c r="G43" s="851"/>
      <c r="H43" s="851"/>
      <c r="I43" s="851"/>
      <c r="J43" s="851"/>
      <c r="K43" s="851"/>
      <c r="L43" s="851"/>
      <c r="M43" s="851"/>
      <c r="N43" s="851"/>
    </row>
    <row r="44" spans="2:18" x14ac:dyDescent="0.35">
      <c r="B44" s="851"/>
      <c r="C44" s="851"/>
      <c r="D44" s="851"/>
      <c r="E44" s="851"/>
      <c r="F44" s="851"/>
      <c r="G44" s="851"/>
      <c r="H44" s="851"/>
      <c r="I44" s="851"/>
      <c r="J44" s="851"/>
      <c r="K44" s="851"/>
      <c r="L44" s="851"/>
      <c r="M44" s="851"/>
      <c r="N44" s="851"/>
    </row>
    <row r="45" spans="2:18" x14ac:dyDescent="0.35">
      <c r="B45" s="852"/>
      <c r="C45" s="852"/>
      <c r="D45" s="852"/>
      <c r="E45" s="852"/>
      <c r="F45" s="852"/>
      <c r="G45" s="852"/>
      <c r="H45" s="852"/>
      <c r="I45" s="852"/>
      <c r="J45" s="852"/>
      <c r="K45" s="852"/>
      <c r="L45" s="852"/>
      <c r="M45" s="852"/>
      <c r="N45" s="852"/>
    </row>
    <row r="46" spans="2:18" x14ac:dyDescent="0.35">
      <c r="B46" s="852"/>
      <c r="C46" s="852"/>
      <c r="D46" s="852"/>
      <c r="E46" s="852"/>
      <c r="F46" s="852"/>
      <c r="G46" s="852"/>
      <c r="H46" s="852"/>
      <c r="I46" s="852"/>
      <c r="J46" s="852"/>
      <c r="K46" s="852"/>
      <c r="L46" s="852"/>
      <c r="M46" s="852"/>
      <c r="N46" s="852"/>
    </row>
    <row r="47" spans="2:18" x14ac:dyDescent="0.35">
      <c r="R47" s="13" t="s">
        <v>10</v>
      </c>
    </row>
    <row r="48" spans="2:18" ht="16" customHeight="1" x14ac:dyDescent="0.35">
      <c r="B48" s="811" t="s">
        <v>63</v>
      </c>
      <c r="C48" s="812"/>
      <c r="D48" s="812"/>
      <c r="E48" s="764" t="s">
        <v>64</v>
      </c>
      <c r="F48" s="747"/>
      <c r="G48" s="747"/>
      <c r="H48" s="747"/>
      <c r="I48" s="747"/>
      <c r="J48" s="747"/>
      <c r="K48" s="747"/>
      <c r="L48" s="747"/>
      <c r="M48" s="747"/>
      <c r="N48" s="747"/>
      <c r="O48" s="747"/>
      <c r="P48" s="747"/>
      <c r="Q48" s="765"/>
      <c r="R48" s="575"/>
    </row>
    <row r="49" spans="2:46" ht="16" customHeight="1" x14ac:dyDescent="0.35">
      <c r="B49" s="811" t="s">
        <v>65</v>
      </c>
      <c r="C49" s="812"/>
      <c r="D49" s="812"/>
      <c r="E49" s="764" t="s">
        <v>66</v>
      </c>
      <c r="F49" s="747"/>
      <c r="G49" s="747"/>
      <c r="H49" s="747"/>
      <c r="I49" s="747"/>
      <c r="J49" s="747"/>
      <c r="K49" s="747"/>
      <c r="L49" s="747"/>
      <c r="M49" s="747"/>
      <c r="N49" s="747"/>
      <c r="O49" s="747"/>
      <c r="P49" s="747"/>
      <c r="Q49" s="765"/>
      <c r="R49" s="575"/>
    </row>
    <row r="50" spans="2:46" ht="15" customHeight="1" x14ac:dyDescent="0.35">
      <c r="B50" s="811" t="s">
        <v>67</v>
      </c>
      <c r="C50" s="812"/>
      <c r="D50" s="812"/>
      <c r="E50" s="689" t="s">
        <v>68</v>
      </c>
      <c r="F50" s="690"/>
      <c r="G50" s="690"/>
      <c r="H50" s="690"/>
      <c r="I50" s="690"/>
      <c r="J50" s="690"/>
      <c r="K50" s="747"/>
      <c r="L50" s="747"/>
      <c r="M50" s="747"/>
      <c r="N50" s="747"/>
      <c r="O50" s="747"/>
      <c r="P50" s="747"/>
      <c r="Q50" s="765"/>
      <c r="R50" s="575"/>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row>
    <row r="51" spans="2:46" ht="15" customHeight="1" x14ac:dyDescent="0.35">
      <c r="B51" s="811" t="s">
        <v>69</v>
      </c>
      <c r="C51" s="812"/>
      <c r="D51" s="812"/>
      <c r="E51" s="689" t="s">
        <v>70</v>
      </c>
      <c r="F51" s="690"/>
      <c r="G51" s="690"/>
      <c r="H51" s="690"/>
      <c r="I51" s="690"/>
      <c r="J51" s="690"/>
      <c r="K51" s="747"/>
      <c r="L51" s="747"/>
      <c r="M51" s="747"/>
      <c r="N51" s="747"/>
      <c r="O51" s="747"/>
      <c r="P51" s="747"/>
      <c r="Q51" s="765"/>
      <c r="R51" s="575"/>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row>
    <row r="52" spans="2:46" ht="31.4" customHeight="1" x14ac:dyDescent="0.35">
      <c r="B52" s="684" t="s">
        <v>71</v>
      </c>
      <c r="C52" s="816"/>
      <c r="D52" s="817"/>
      <c r="E52" s="689" t="s">
        <v>72</v>
      </c>
      <c r="F52" s="747"/>
      <c r="G52" s="747"/>
      <c r="H52" s="747"/>
      <c r="I52" s="747"/>
      <c r="J52" s="747"/>
      <c r="K52" s="747"/>
      <c r="L52" s="747"/>
      <c r="M52" s="747"/>
      <c r="N52" s="747"/>
      <c r="O52" s="747"/>
      <c r="P52" s="747"/>
      <c r="Q52" s="579"/>
      <c r="R52" s="575"/>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row>
    <row r="53" spans="2:46" ht="31.9" customHeight="1" x14ac:dyDescent="0.35">
      <c r="B53" s="811" t="s">
        <v>73</v>
      </c>
      <c r="C53" s="812"/>
      <c r="D53" s="812"/>
      <c r="E53" s="689" t="s">
        <v>74</v>
      </c>
      <c r="F53" s="690"/>
      <c r="G53" s="690"/>
      <c r="H53" s="690"/>
      <c r="I53" s="690"/>
      <c r="J53" s="690"/>
      <c r="K53" s="747"/>
      <c r="L53" s="747"/>
      <c r="M53" s="747"/>
      <c r="N53" s="747"/>
      <c r="O53" s="747"/>
      <c r="P53" s="747"/>
      <c r="Q53" s="765"/>
      <c r="R53" s="575"/>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row>
    <row r="54" spans="2:46" ht="15" customHeight="1" x14ac:dyDescent="0.35">
      <c r="B54" s="811" t="s">
        <v>75</v>
      </c>
      <c r="C54" s="812"/>
      <c r="D54" s="812"/>
      <c r="E54" s="689" t="s">
        <v>76</v>
      </c>
      <c r="F54" s="690"/>
      <c r="G54" s="690"/>
      <c r="H54" s="690"/>
      <c r="I54" s="690"/>
      <c r="J54" s="690"/>
      <c r="K54" s="747"/>
      <c r="L54" s="747"/>
      <c r="M54" s="747"/>
      <c r="N54" s="747"/>
      <c r="O54" s="747"/>
      <c r="P54" s="747"/>
      <c r="Q54" s="765"/>
      <c r="R54" s="575"/>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row>
    <row r="55" spans="2:46" ht="15" customHeight="1" x14ac:dyDescent="0.35">
      <c r="B55" s="818" t="s">
        <v>77</v>
      </c>
      <c r="C55" s="819"/>
      <c r="D55" s="819"/>
      <c r="E55" s="820" t="s">
        <v>78</v>
      </c>
      <c r="F55" s="821"/>
      <c r="G55" s="821"/>
      <c r="H55" s="821"/>
      <c r="I55" s="821"/>
      <c r="J55" s="821"/>
      <c r="K55" s="806"/>
      <c r="L55" s="806"/>
      <c r="M55" s="806"/>
      <c r="N55" s="806"/>
      <c r="O55" s="806"/>
      <c r="P55" s="806"/>
      <c r="Q55" s="807"/>
      <c r="R55" s="559"/>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row>
    <row r="56" spans="2:46" s="190" customFormat="1" x14ac:dyDescent="0.35">
      <c r="B56" s="786" t="s">
        <v>79</v>
      </c>
      <c r="C56" s="787"/>
      <c r="D56" s="787"/>
      <c r="E56" s="787"/>
      <c r="F56" s="787"/>
      <c r="G56" s="787"/>
      <c r="H56" s="787"/>
      <c r="I56" s="787"/>
      <c r="J56" s="787"/>
      <c r="K56" s="787"/>
      <c r="L56" s="787"/>
      <c r="M56" s="787"/>
      <c r="N56" s="787"/>
      <c r="O56" s="787"/>
      <c r="P56" s="787"/>
      <c r="Q56" s="787"/>
      <c r="R56" s="788"/>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row>
    <row r="57" spans="2:46" x14ac:dyDescent="0.35">
      <c r="B57" s="811" t="s">
        <v>69</v>
      </c>
      <c r="C57" s="812"/>
      <c r="D57" s="812"/>
      <c r="E57" s="693" t="s">
        <v>80</v>
      </c>
      <c r="F57" s="726"/>
      <c r="G57" s="726"/>
      <c r="H57" s="726"/>
      <c r="I57" s="726"/>
      <c r="J57" s="726"/>
      <c r="K57" s="726"/>
      <c r="L57" s="726"/>
      <c r="M57" s="726"/>
      <c r="N57" s="726"/>
      <c r="O57" s="726"/>
      <c r="P57" s="726"/>
      <c r="Q57" s="802"/>
      <c r="R57" s="575"/>
    </row>
    <row r="58" spans="2:46" x14ac:dyDescent="0.35">
      <c r="B58" s="811" t="s">
        <v>71</v>
      </c>
      <c r="C58" s="812"/>
      <c r="D58" s="812"/>
      <c r="E58" s="693" t="s">
        <v>81</v>
      </c>
      <c r="F58" s="726"/>
      <c r="G58" s="726"/>
      <c r="H58" s="726"/>
      <c r="I58" s="726"/>
      <c r="J58" s="726"/>
      <c r="K58" s="726"/>
      <c r="L58" s="726"/>
      <c r="M58" s="726"/>
      <c r="N58" s="726"/>
      <c r="O58" s="726"/>
      <c r="P58" s="726"/>
      <c r="Q58" s="802"/>
      <c r="R58" s="575"/>
    </row>
    <row r="59" spans="2:46" ht="15" customHeight="1" x14ac:dyDescent="0.35">
      <c r="B59" s="811" t="s">
        <v>73</v>
      </c>
      <c r="C59" s="812"/>
      <c r="D59" s="812"/>
      <c r="E59" s="703" t="s">
        <v>82</v>
      </c>
      <c r="F59" s="690"/>
      <c r="G59" s="690"/>
      <c r="H59" s="690"/>
      <c r="I59" s="690"/>
      <c r="J59" s="690"/>
      <c r="K59" s="690"/>
      <c r="L59" s="690"/>
      <c r="M59" s="690"/>
      <c r="N59" s="690"/>
      <c r="O59" s="690"/>
      <c r="P59" s="726"/>
      <c r="Q59" s="802"/>
      <c r="R59" s="575"/>
    </row>
    <row r="60" spans="2:46" x14ac:dyDescent="0.35">
      <c r="B60" s="811" t="s">
        <v>75</v>
      </c>
      <c r="C60" s="812"/>
      <c r="D60" s="812"/>
      <c r="E60" s="704" t="s">
        <v>296</v>
      </c>
      <c r="F60" s="705"/>
      <c r="G60" s="705"/>
      <c r="H60" s="705"/>
      <c r="I60" s="705"/>
      <c r="J60" s="705"/>
      <c r="K60" s="705"/>
      <c r="L60" s="705"/>
      <c r="M60" s="705"/>
      <c r="N60" s="705"/>
      <c r="O60" s="705"/>
      <c r="P60" s="705"/>
      <c r="Q60" s="705"/>
      <c r="R60" s="575"/>
    </row>
    <row r="61" spans="2:46" x14ac:dyDescent="0.35"/>
    <row r="62" spans="2:46" x14ac:dyDescent="0.35"/>
  </sheetData>
  <sheetProtection algorithmName="SHA-512" hashValue="KBM+h/9b9cX/GptIwgMT6aF9Nn8GjiiH1v1zIiapz5ZzICMUWXz1L+Rr4OeuCoELRhq9FfWZjNycogbEXJbJYw==" saltValue="nt0H72K7Z2vsD51VN6wg7w==" spinCount="100000" sheet="1" selectLockedCells="1"/>
  <protectedRanges>
    <protectedRange password="CC54" sqref="G3" name="Range1_3_1_1"/>
  </protectedRanges>
  <mergeCells count="80">
    <mergeCell ref="B37:F38"/>
    <mergeCell ref="B12:F12"/>
    <mergeCell ref="E50:Q50"/>
    <mergeCell ref="G37:I37"/>
    <mergeCell ref="B28:F28"/>
    <mergeCell ref="B41:M42"/>
    <mergeCell ref="B43:N46"/>
    <mergeCell ref="B48:D48"/>
    <mergeCell ref="E48:Q48"/>
    <mergeCell ref="B36:F36"/>
    <mergeCell ref="G36:I36"/>
    <mergeCell ref="G28:I28"/>
    <mergeCell ref="G29:I29"/>
    <mergeCell ref="B31:F32"/>
    <mergeCell ref="G31:M32"/>
    <mergeCell ref="B33:F34"/>
    <mergeCell ref="G33:M34"/>
    <mergeCell ref="B29:F29"/>
    <mergeCell ref="B30:F30"/>
    <mergeCell ref="G30:I30"/>
    <mergeCell ref="B1:R1"/>
    <mergeCell ref="B58:D58"/>
    <mergeCell ref="E58:Q58"/>
    <mergeCell ref="B59:D59"/>
    <mergeCell ref="E59:Q59"/>
    <mergeCell ref="B53:D53"/>
    <mergeCell ref="E53:Q53"/>
    <mergeCell ref="B54:D54"/>
    <mergeCell ref="E54:Q54"/>
    <mergeCell ref="B56:R56"/>
    <mergeCell ref="B49:D49"/>
    <mergeCell ref="E49:Q49"/>
    <mergeCell ref="B50:D50"/>
    <mergeCell ref="G3:M3"/>
    <mergeCell ref="B57:D57"/>
    <mergeCell ref="E57:Q57"/>
    <mergeCell ref="B10:F10"/>
    <mergeCell ref="B9:F9"/>
    <mergeCell ref="B7:F7"/>
    <mergeCell ref="B60:D60"/>
    <mergeCell ref="E60:Q60"/>
    <mergeCell ref="B52:D52"/>
    <mergeCell ref="E52:P52"/>
    <mergeCell ref="B51:D51"/>
    <mergeCell ref="E51:Q51"/>
    <mergeCell ref="B55:D55"/>
    <mergeCell ref="E55:Q55"/>
    <mergeCell ref="B11:F11"/>
    <mergeCell ref="G11:M11"/>
    <mergeCell ref="B27:F27"/>
    <mergeCell ref="B40:F40"/>
    <mergeCell ref="G40:H40"/>
    <mergeCell ref="B3:F3"/>
    <mergeCell ref="B4:F4"/>
    <mergeCell ref="B5:F5"/>
    <mergeCell ref="B8:F8"/>
    <mergeCell ref="B6:F6"/>
    <mergeCell ref="B25:F25"/>
    <mergeCell ref="B26:F26"/>
    <mergeCell ref="B20:F20"/>
    <mergeCell ref="B21:F21"/>
    <mergeCell ref="G7:M7"/>
    <mergeCell ref="B24:F24"/>
    <mergeCell ref="G13:M13"/>
    <mergeCell ref="G14:M14"/>
    <mergeCell ref="G15:M15"/>
    <mergeCell ref="B18:F18"/>
    <mergeCell ref="B19:F19"/>
    <mergeCell ref="B15:F15"/>
    <mergeCell ref="B16:M16"/>
    <mergeCell ref="B17:F17"/>
    <mergeCell ref="B13:F13"/>
    <mergeCell ref="B14:F14"/>
    <mergeCell ref="G4:M4"/>
    <mergeCell ref="G5:M5"/>
    <mergeCell ref="G12:M12"/>
    <mergeCell ref="G6:M6"/>
    <mergeCell ref="G10:M10"/>
    <mergeCell ref="G8:M8"/>
    <mergeCell ref="G9:M9"/>
  </mergeCells>
  <pageMargins left="0.7" right="0.7" top="0.75" bottom="0.75" header="0.3" footer="0.3"/>
  <pageSetup scale="55"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84D24F93-8A79-4CD4-A20C-7972C3BF5714}">
          <x14:formula1>
            <xm:f>'Drop Downs'!$V$2:$V$9</xm:f>
          </x14:formula1>
          <xm:sqref>G12:M12</xm:sqref>
        </x14:dataValidation>
        <x14:dataValidation type="list" allowBlank="1" showInputMessage="1" showErrorMessage="1" xr:uid="{6A0DF207-AEB8-44D1-8CD1-140938C7BE0D}">
          <x14:formula1>
            <xm:f>'C:\Users\e163567\OneDrive - City of Houston\Disaster Recovery\NOFA\[2019 NOFA Workbook (Draft).xlsx]Drop Downs'!#REF!</xm:f>
          </x14:formula1>
          <xm:sqref>G22</xm:sqref>
        </x14:dataValidation>
        <x14:dataValidation type="list" allowBlank="1" showInputMessage="1" showErrorMessage="1" xr:uid="{DA277A4E-8AFD-45AE-A84D-36141F8FDEAB}">
          <x14:formula1>
            <xm:f>'Drop Downs'!$O$2:$O$6</xm:f>
          </x14:formula1>
          <xm:sqref>G14</xm:sqref>
        </x14:dataValidation>
        <x14:dataValidation type="list" allowBlank="1" showInputMessage="1" showErrorMessage="1" xr:uid="{979FB563-AAF3-4F8C-A73F-312B04063D49}">
          <x14:formula1>
            <xm:f>'Drop Downs'!$M$2:$M$4</xm:f>
          </x14:formula1>
          <xm:sqref>G13</xm:sqref>
        </x14:dataValidation>
        <x14:dataValidation type="list" allowBlank="1" showInputMessage="1" showErrorMessage="1" xr:uid="{C19A13F6-DB9D-4CD8-A7A7-F0DDF4EF9309}">
          <x14:formula1>
            <xm:f>'Drop Downs'!$A$2:$A$3</xm:f>
          </x14:formula1>
          <xm:sqref>O37:R37 G36:G37 R48:R55 G40 R57:R60 G15 G6:G11</xm:sqref>
        </x14:dataValidation>
        <x14:dataValidation type="list" allowBlank="1" showInputMessage="1" showErrorMessage="1" xr:uid="{37EF6FCF-F6E0-48E6-9DA4-799E5A9DA8B9}">
          <x14:formula1>
            <xm:f>'Drop Downs'!$T$2:$T$10</xm:f>
          </x14:formula1>
          <xm:sqref>G4</xm:sqref>
        </x14:dataValidation>
        <x14:dataValidation type="list" allowBlank="1" showInputMessage="1" showErrorMessage="1" xr:uid="{CB47CEAF-42F4-45C0-8703-30F70EC1A625}">
          <x14:formula1>
            <xm:f>'Drop Downs'!$C$2:$C$25</xm:f>
          </x14:formula1>
          <xm:sqref>G17:G21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11241-69FE-446D-992A-058B8D983E40}">
  <sheetPr>
    <tabColor theme="4" tint="0.59999389629810485"/>
    <pageSetUpPr fitToPage="1"/>
  </sheetPr>
  <dimension ref="A1:O138"/>
  <sheetViews>
    <sheetView showGridLines="0" zoomScale="85" zoomScaleNormal="85" workbookViewId="0">
      <selection activeCell="C12" sqref="C12:C13"/>
    </sheetView>
  </sheetViews>
  <sheetFormatPr defaultColWidth="0" defaultRowHeight="15.5" zeroHeight="1" x14ac:dyDescent="0.35"/>
  <cols>
    <col min="1" max="1" width="5.453125" style="335" customWidth="1"/>
    <col min="2" max="2" width="117.54296875" style="206" customWidth="1"/>
    <col min="3" max="3" width="20.81640625" style="206" customWidth="1"/>
    <col min="4" max="4" width="9.1796875" style="206" customWidth="1"/>
    <col min="5" max="6" width="9.1796875" style="310" hidden="1" customWidth="1"/>
    <col min="7" max="7" width="35.81640625" style="310" hidden="1" customWidth="1"/>
    <col min="8" max="9" width="9.1796875" style="310" hidden="1" customWidth="1"/>
    <col min="10" max="10" width="22.26953125" style="310" hidden="1" customWidth="1"/>
    <col min="11" max="13" width="0" style="310" hidden="1" customWidth="1"/>
    <col min="14" max="15" width="0" style="206" hidden="1" customWidth="1"/>
    <col min="16" max="16384" width="9.1796875" style="206" hidden="1"/>
  </cols>
  <sheetData>
    <row r="1" spans="1:15" ht="18" customHeight="1" x14ac:dyDescent="0.35">
      <c r="A1" s="856" t="s">
        <v>297</v>
      </c>
      <c r="B1" s="856"/>
      <c r="C1" s="856"/>
    </row>
    <row r="2" spans="1:15" ht="16" customHeight="1" x14ac:dyDescent="0.35">
      <c r="A2" s="311"/>
      <c r="B2" s="312" t="s">
        <v>298</v>
      </c>
      <c r="C2" s="313" t="s">
        <v>299</v>
      </c>
    </row>
    <row r="3" spans="1:15" ht="16" customHeight="1" x14ac:dyDescent="0.35">
      <c r="A3" s="311"/>
      <c r="B3" s="338" t="s">
        <v>300</v>
      </c>
      <c r="C3" s="314">
        <f>H33</f>
        <v>0</v>
      </c>
      <c r="G3" s="326" t="s">
        <v>301</v>
      </c>
      <c r="H3" s="326"/>
      <c r="M3" s="310" t="s">
        <v>129</v>
      </c>
      <c r="N3" s="310">
        <v>1</v>
      </c>
      <c r="O3" s="310"/>
    </row>
    <row r="4" spans="1:15" x14ac:dyDescent="0.35">
      <c r="A4" s="856" t="s">
        <v>302</v>
      </c>
      <c r="B4" s="856"/>
      <c r="C4" s="856"/>
      <c r="G4" s="326" t="s">
        <v>303</v>
      </c>
      <c r="H4" s="310">
        <f>IF(C6="yes",1,0)</f>
        <v>0</v>
      </c>
      <c r="M4" s="310" t="s">
        <v>130</v>
      </c>
      <c r="N4" s="310">
        <v>0</v>
      </c>
      <c r="O4" s="310"/>
    </row>
    <row r="5" spans="1:15" x14ac:dyDescent="0.35">
      <c r="A5" s="315">
        <v>1</v>
      </c>
      <c r="B5" s="316" t="s">
        <v>304</v>
      </c>
      <c r="C5" s="317"/>
      <c r="G5" s="326" t="s">
        <v>305</v>
      </c>
      <c r="H5" s="310">
        <f>IF(C9="yes",1,0)</f>
        <v>0</v>
      </c>
      <c r="N5" s="310"/>
      <c r="O5" s="310"/>
    </row>
    <row r="6" spans="1:15" x14ac:dyDescent="0.35">
      <c r="A6" s="311"/>
      <c r="B6" s="318" t="s">
        <v>306</v>
      </c>
      <c r="C6" s="857"/>
      <c r="G6" s="326" t="s">
        <v>307</v>
      </c>
      <c r="H6" s="310">
        <f>IF(C12="yes",1,0)</f>
        <v>0</v>
      </c>
    </row>
    <row r="7" spans="1:15" ht="31" x14ac:dyDescent="0.35">
      <c r="A7" s="311"/>
      <c r="B7" s="319" t="s">
        <v>308</v>
      </c>
      <c r="C7" s="857"/>
      <c r="G7" s="326" t="s">
        <v>309</v>
      </c>
      <c r="H7" s="310">
        <f>IF(C15="yes",1,0)</f>
        <v>0</v>
      </c>
    </row>
    <row r="8" spans="1:15" x14ac:dyDescent="0.35">
      <c r="A8" s="315">
        <v>2</v>
      </c>
      <c r="B8" s="320" t="s">
        <v>310</v>
      </c>
      <c r="C8" s="317"/>
      <c r="G8" s="326" t="s">
        <v>311</v>
      </c>
      <c r="H8" s="310">
        <f>IF(C18="yes",1,0)</f>
        <v>0</v>
      </c>
    </row>
    <row r="9" spans="1:15" x14ac:dyDescent="0.35">
      <c r="A9" s="311"/>
      <c r="B9" s="321" t="s">
        <v>312</v>
      </c>
      <c r="C9" s="857"/>
      <c r="G9" s="326" t="s">
        <v>313</v>
      </c>
      <c r="H9" s="310">
        <f>IF(C22="yes",1,0)</f>
        <v>0</v>
      </c>
    </row>
    <row r="10" spans="1:15" ht="124" x14ac:dyDescent="0.35">
      <c r="A10" s="311"/>
      <c r="B10" s="322" t="s">
        <v>314</v>
      </c>
      <c r="C10" s="857"/>
      <c r="G10" s="326" t="s">
        <v>315</v>
      </c>
      <c r="H10" s="310">
        <f>IF(C25="yes",1,0)</f>
        <v>0</v>
      </c>
    </row>
    <row r="11" spans="1:15" x14ac:dyDescent="0.35">
      <c r="A11" s="315">
        <v>3</v>
      </c>
      <c r="B11" s="316" t="s">
        <v>316</v>
      </c>
      <c r="C11" s="317"/>
      <c r="G11" s="326" t="s">
        <v>317</v>
      </c>
      <c r="H11" s="310">
        <f>IF(C28="yes",1,0)</f>
        <v>0</v>
      </c>
    </row>
    <row r="12" spans="1:15" x14ac:dyDescent="0.35">
      <c r="A12" s="311"/>
      <c r="B12" s="323" t="s">
        <v>318</v>
      </c>
      <c r="C12" s="857"/>
      <c r="G12" s="326" t="s">
        <v>319</v>
      </c>
      <c r="H12" s="310">
        <f>IF(C31="yes",1,0)</f>
        <v>0</v>
      </c>
    </row>
    <row r="13" spans="1:15" ht="108.5" x14ac:dyDescent="0.35">
      <c r="A13" s="311"/>
      <c r="B13" s="322" t="s">
        <v>320</v>
      </c>
      <c r="C13" s="857"/>
      <c r="G13" s="326" t="s">
        <v>321</v>
      </c>
      <c r="H13" s="310">
        <f>IF(C34="yes",1,0)</f>
        <v>0</v>
      </c>
    </row>
    <row r="14" spans="1:15" x14ac:dyDescent="0.35">
      <c r="A14" s="315">
        <v>4</v>
      </c>
      <c r="B14" s="316" t="s">
        <v>322</v>
      </c>
      <c r="C14" s="317"/>
      <c r="G14" s="326" t="s">
        <v>323</v>
      </c>
      <c r="H14" s="310">
        <f>IF(C37="yes",1,0)</f>
        <v>0</v>
      </c>
    </row>
    <row r="15" spans="1:15" x14ac:dyDescent="0.35">
      <c r="A15" s="311"/>
      <c r="B15" s="318" t="s">
        <v>324</v>
      </c>
      <c r="C15" s="857"/>
      <c r="G15" s="326" t="s">
        <v>325</v>
      </c>
      <c r="H15" s="310">
        <f>IF(C40="yes",1,0)</f>
        <v>0</v>
      </c>
    </row>
    <row r="16" spans="1:15" ht="31" x14ac:dyDescent="0.35">
      <c r="A16" s="311"/>
      <c r="B16" s="319" t="s">
        <v>326</v>
      </c>
      <c r="C16" s="857"/>
      <c r="G16" s="326" t="s">
        <v>327</v>
      </c>
      <c r="H16" s="310">
        <f>IF(C43="yes",1,0)</f>
        <v>0</v>
      </c>
    </row>
    <row r="17" spans="1:8" x14ac:dyDescent="0.35">
      <c r="A17" s="315">
        <v>5</v>
      </c>
      <c r="B17" s="316" t="s">
        <v>328</v>
      </c>
      <c r="C17" s="317"/>
      <c r="G17" s="326" t="s">
        <v>329</v>
      </c>
      <c r="H17" s="310">
        <f>IF(C47="yes",1,0)</f>
        <v>0</v>
      </c>
    </row>
    <row r="18" spans="1:8" x14ac:dyDescent="0.35">
      <c r="A18" s="311"/>
      <c r="B18" s="318" t="s">
        <v>330</v>
      </c>
      <c r="C18" s="857"/>
      <c r="G18" s="326" t="s">
        <v>331</v>
      </c>
      <c r="H18" s="310">
        <f>IF(C50="yes",1,0)</f>
        <v>0</v>
      </c>
    </row>
    <row r="19" spans="1:8" ht="64.5" customHeight="1" x14ac:dyDescent="0.35">
      <c r="A19" s="311"/>
      <c r="B19" s="319" t="s">
        <v>332</v>
      </c>
      <c r="C19" s="857"/>
      <c r="G19" s="326" t="s">
        <v>333</v>
      </c>
      <c r="H19" s="310">
        <f>IF(C53="yes",1,0)</f>
        <v>0</v>
      </c>
    </row>
    <row r="20" spans="1:8" x14ac:dyDescent="0.35">
      <c r="A20" s="856" t="s">
        <v>334</v>
      </c>
      <c r="B20" s="856"/>
      <c r="C20" s="856"/>
      <c r="G20" s="326" t="s">
        <v>335</v>
      </c>
      <c r="H20" s="310">
        <f>IF(C57="yes",1,0)</f>
        <v>0</v>
      </c>
    </row>
    <row r="21" spans="1:8" x14ac:dyDescent="0.35">
      <c r="A21" s="315">
        <v>6</v>
      </c>
      <c r="B21" s="324" t="s">
        <v>336</v>
      </c>
      <c r="C21" s="317"/>
      <c r="G21" s="326" t="s">
        <v>337</v>
      </c>
      <c r="H21" s="310">
        <f>IF(C60="yes",1,0)</f>
        <v>0</v>
      </c>
    </row>
    <row r="22" spans="1:8" x14ac:dyDescent="0.35">
      <c r="A22" s="311"/>
      <c r="B22" s="318" t="s">
        <v>338</v>
      </c>
      <c r="C22" s="857"/>
      <c r="G22" s="326" t="s">
        <v>339</v>
      </c>
      <c r="H22" s="310">
        <f>IF(C63="yes",1,0)</f>
        <v>0</v>
      </c>
    </row>
    <row r="23" spans="1:8" ht="77.5" x14ac:dyDescent="0.35">
      <c r="A23" s="311"/>
      <c r="B23" s="319" t="s">
        <v>340</v>
      </c>
      <c r="C23" s="857"/>
      <c r="G23" s="326" t="s">
        <v>341</v>
      </c>
      <c r="H23" s="310">
        <f>IF(C66="yes",1,0)</f>
        <v>0</v>
      </c>
    </row>
    <row r="24" spans="1:8" x14ac:dyDescent="0.35">
      <c r="A24" s="315">
        <v>7</v>
      </c>
      <c r="B24" s="324" t="s">
        <v>342</v>
      </c>
      <c r="C24" s="317"/>
      <c r="G24" s="326" t="s">
        <v>343</v>
      </c>
      <c r="H24" s="310">
        <f>IF(C70="yes",1,0)</f>
        <v>0</v>
      </c>
    </row>
    <row r="25" spans="1:8" x14ac:dyDescent="0.35">
      <c r="A25" s="311"/>
      <c r="B25" s="318" t="s">
        <v>344</v>
      </c>
      <c r="C25" s="857"/>
      <c r="G25" s="326" t="s">
        <v>345</v>
      </c>
      <c r="H25" s="310">
        <f>IF(C73="yes",1,0)</f>
        <v>0</v>
      </c>
    </row>
    <row r="26" spans="1:8" ht="77.5" x14ac:dyDescent="0.35">
      <c r="A26" s="311"/>
      <c r="B26" s="319" t="s">
        <v>346</v>
      </c>
      <c r="C26" s="857"/>
      <c r="G26" s="326" t="s">
        <v>347</v>
      </c>
      <c r="H26" s="310">
        <f>E82</f>
        <v>0</v>
      </c>
    </row>
    <row r="27" spans="1:8" x14ac:dyDescent="0.35">
      <c r="A27" s="315">
        <v>8</v>
      </c>
      <c r="B27" s="324" t="s">
        <v>348</v>
      </c>
      <c r="C27" s="317"/>
      <c r="G27" s="326" t="s">
        <v>349</v>
      </c>
      <c r="H27" s="326">
        <f>E89</f>
        <v>0</v>
      </c>
    </row>
    <row r="28" spans="1:8" x14ac:dyDescent="0.35">
      <c r="A28" s="311"/>
      <c r="B28" s="318" t="s">
        <v>350</v>
      </c>
      <c r="C28" s="857"/>
      <c r="G28" s="326" t="s">
        <v>351</v>
      </c>
      <c r="H28" s="326">
        <f>IF(C91="yes",1,0)</f>
        <v>0</v>
      </c>
    </row>
    <row r="29" spans="1:8" ht="31" x14ac:dyDescent="0.35">
      <c r="A29" s="311"/>
      <c r="B29" s="319" t="s">
        <v>352</v>
      </c>
      <c r="C29" s="857"/>
      <c r="G29" s="326" t="s">
        <v>353</v>
      </c>
      <c r="H29" s="326">
        <f>IF(C94="yes",1,0)</f>
        <v>0</v>
      </c>
    </row>
    <row r="30" spans="1:8" x14ac:dyDescent="0.35">
      <c r="A30" s="315">
        <v>9</v>
      </c>
      <c r="B30" s="325" t="s">
        <v>354</v>
      </c>
      <c r="C30" s="317"/>
      <c r="G30" s="326" t="s">
        <v>355</v>
      </c>
      <c r="H30" s="326">
        <f>IF(C98="yes",1,0)</f>
        <v>0</v>
      </c>
    </row>
    <row r="31" spans="1:8" x14ac:dyDescent="0.35">
      <c r="A31" s="311"/>
      <c r="B31" s="318" t="s">
        <v>356</v>
      </c>
      <c r="C31" s="857"/>
      <c r="G31" s="326" t="s">
        <v>357</v>
      </c>
      <c r="H31" s="326">
        <f>IF(C101="yes",1,0)</f>
        <v>0</v>
      </c>
    </row>
    <row r="32" spans="1:8" ht="46.5" x14ac:dyDescent="0.35">
      <c r="A32" s="311"/>
      <c r="B32" s="319" t="s">
        <v>358</v>
      </c>
      <c r="C32" s="857"/>
      <c r="G32" s="326" t="s">
        <v>359</v>
      </c>
      <c r="H32" s="326">
        <f>I113</f>
        <v>0</v>
      </c>
    </row>
    <row r="33" spans="1:11" x14ac:dyDescent="0.35">
      <c r="A33" s="315">
        <v>10</v>
      </c>
      <c r="B33" s="324" t="s">
        <v>360</v>
      </c>
      <c r="C33" s="317"/>
      <c r="H33" s="310">
        <f>SUM(H4:H32)</f>
        <v>0</v>
      </c>
    </row>
    <row r="34" spans="1:11" ht="31" x14ac:dyDescent="0.35">
      <c r="A34" s="311"/>
      <c r="B34" s="318" t="s">
        <v>361</v>
      </c>
      <c r="C34" s="857"/>
    </row>
    <row r="35" spans="1:11" ht="55.5" customHeight="1" x14ac:dyDescent="0.35">
      <c r="A35" s="311"/>
      <c r="B35" s="319" t="s">
        <v>362</v>
      </c>
      <c r="C35" s="857"/>
    </row>
    <row r="36" spans="1:11" x14ac:dyDescent="0.35">
      <c r="A36" s="315">
        <v>11</v>
      </c>
      <c r="B36" s="324" t="s">
        <v>363</v>
      </c>
      <c r="C36" s="317"/>
    </row>
    <row r="37" spans="1:11" ht="28.5" customHeight="1" x14ac:dyDescent="0.35">
      <c r="A37" s="311"/>
      <c r="B37" s="318" t="s">
        <v>364</v>
      </c>
      <c r="C37" s="857"/>
    </row>
    <row r="38" spans="1:11" ht="31" x14ac:dyDescent="0.35">
      <c r="A38" s="311"/>
      <c r="B38" s="319" t="s">
        <v>365</v>
      </c>
      <c r="C38" s="857"/>
      <c r="J38" s="206"/>
      <c r="K38" s="206"/>
    </row>
    <row r="39" spans="1:11" x14ac:dyDescent="0.35">
      <c r="A39" s="315">
        <v>12</v>
      </c>
      <c r="B39" s="324" t="s">
        <v>366</v>
      </c>
      <c r="C39" s="317"/>
      <c r="J39" s="206"/>
      <c r="K39" s="206"/>
    </row>
    <row r="40" spans="1:11" x14ac:dyDescent="0.35">
      <c r="A40" s="311"/>
      <c r="B40" s="327" t="s">
        <v>367</v>
      </c>
      <c r="C40" s="857"/>
      <c r="J40" s="206"/>
      <c r="K40" s="206"/>
    </row>
    <row r="41" spans="1:11" ht="31" x14ac:dyDescent="0.35">
      <c r="A41" s="311"/>
      <c r="B41" s="319" t="s">
        <v>368</v>
      </c>
      <c r="C41" s="857"/>
      <c r="J41" s="206"/>
      <c r="K41" s="206"/>
    </row>
    <row r="42" spans="1:11" x14ac:dyDescent="0.35">
      <c r="A42" s="315">
        <v>13</v>
      </c>
      <c r="B42" s="324" t="s">
        <v>369</v>
      </c>
      <c r="C42" s="317"/>
      <c r="J42" s="206"/>
      <c r="K42" s="206"/>
    </row>
    <row r="43" spans="1:11" x14ac:dyDescent="0.35">
      <c r="A43" s="311"/>
      <c r="B43" s="318" t="s">
        <v>370</v>
      </c>
      <c r="C43" s="857"/>
      <c r="J43" s="206"/>
      <c r="K43" s="206"/>
    </row>
    <row r="44" spans="1:11" ht="46.5" x14ac:dyDescent="0.35">
      <c r="A44" s="311"/>
      <c r="B44" s="319" t="s">
        <v>371</v>
      </c>
      <c r="C44" s="857"/>
      <c r="J44" s="206"/>
      <c r="K44" s="206"/>
    </row>
    <row r="45" spans="1:11" x14ac:dyDescent="0.35">
      <c r="A45" s="856" t="s">
        <v>372</v>
      </c>
      <c r="B45" s="856"/>
      <c r="C45" s="856"/>
      <c r="J45" s="206"/>
      <c r="K45" s="206"/>
    </row>
    <row r="46" spans="1:11" x14ac:dyDescent="0.35">
      <c r="A46" s="328">
        <v>14</v>
      </c>
      <c r="B46" s="324" t="s">
        <v>373</v>
      </c>
      <c r="C46" s="317"/>
      <c r="J46" s="206"/>
      <c r="K46" s="206"/>
    </row>
    <row r="47" spans="1:11" x14ac:dyDescent="0.35">
      <c r="A47" s="311"/>
      <c r="B47" s="318" t="s">
        <v>374</v>
      </c>
      <c r="C47" s="857"/>
      <c r="J47" s="206"/>
      <c r="K47" s="206"/>
    </row>
    <row r="48" spans="1:11" ht="46.5" x14ac:dyDescent="0.35">
      <c r="A48" s="311"/>
      <c r="B48" s="319" t="s">
        <v>375</v>
      </c>
      <c r="C48" s="857"/>
      <c r="J48" s="206"/>
      <c r="K48" s="206"/>
    </row>
    <row r="49" spans="1:11" x14ac:dyDescent="0.35">
      <c r="A49" s="315">
        <v>15</v>
      </c>
      <c r="B49" s="324" t="s">
        <v>376</v>
      </c>
      <c r="C49" s="317"/>
      <c r="J49" s="206"/>
      <c r="K49" s="206"/>
    </row>
    <row r="50" spans="1:11" x14ac:dyDescent="0.35">
      <c r="A50" s="311"/>
      <c r="B50" s="318" t="s">
        <v>377</v>
      </c>
      <c r="C50" s="857"/>
      <c r="J50" s="206"/>
      <c r="K50" s="206"/>
    </row>
    <row r="51" spans="1:11" ht="95.5" customHeight="1" x14ac:dyDescent="0.35">
      <c r="A51" s="311"/>
      <c r="B51" s="319" t="s">
        <v>378</v>
      </c>
      <c r="C51" s="857"/>
      <c r="J51" s="206"/>
      <c r="K51" s="206"/>
    </row>
    <row r="52" spans="1:11" x14ac:dyDescent="0.35">
      <c r="A52" s="315">
        <v>16</v>
      </c>
      <c r="B52" s="324" t="s">
        <v>379</v>
      </c>
      <c r="C52" s="317"/>
      <c r="J52" s="206"/>
      <c r="K52" s="206"/>
    </row>
    <row r="53" spans="1:11" x14ac:dyDescent="0.35">
      <c r="A53" s="311"/>
      <c r="B53" s="318" t="s">
        <v>380</v>
      </c>
      <c r="C53" s="857"/>
      <c r="J53" s="206"/>
      <c r="K53" s="206"/>
    </row>
    <row r="54" spans="1:11" ht="62" x14ac:dyDescent="0.35">
      <c r="A54" s="311"/>
      <c r="B54" s="319" t="s">
        <v>381</v>
      </c>
      <c r="C54" s="857"/>
      <c r="J54" s="206"/>
      <c r="K54" s="206"/>
    </row>
    <row r="55" spans="1:11" x14ac:dyDescent="0.35">
      <c r="A55" s="856" t="s">
        <v>382</v>
      </c>
      <c r="B55" s="856"/>
      <c r="C55" s="856"/>
      <c r="J55" s="206"/>
      <c r="K55" s="206"/>
    </row>
    <row r="56" spans="1:11" x14ac:dyDescent="0.35">
      <c r="A56" s="315">
        <v>17</v>
      </c>
      <c r="B56" s="324" t="s">
        <v>383</v>
      </c>
      <c r="C56" s="317"/>
      <c r="J56" s="206"/>
      <c r="K56" s="206"/>
    </row>
    <row r="57" spans="1:11" x14ac:dyDescent="0.35">
      <c r="A57" s="311"/>
      <c r="B57" s="318" t="s">
        <v>384</v>
      </c>
      <c r="C57" s="857"/>
      <c r="J57" s="206"/>
      <c r="K57" s="206"/>
    </row>
    <row r="58" spans="1:11" ht="77.5" x14ac:dyDescent="0.35">
      <c r="A58" s="311"/>
      <c r="B58" s="319" t="s">
        <v>385</v>
      </c>
      <c r="C58" s="857"/>
      <c r="J58" s="206"/>
      <c r="K58" s="206"/>
    </row>
    <row r="59" spans="1:11" x14ac:dyDescent="0.35">
      <c r="A59" s="315">
        <v>18</v>
      </c>
      <c r="B59" s="325" t="s">
        <v>386</v>
      </c>
      <c r="C59" s="317"/>
      <c r="J59" s="206"/>
      <c r="K59" s="206"/>
    </row>
    <row r="60" spans="1:11" x14ac:dyDescent="0.35">
      <c r="A60" s="311"/>
      <c r="B60" s="318" t="s">
        <v>387</v>
      </c>
      <c r="C60" s="857"/>
      <c r="J60" s="206"/>
      <c r="K60" s="206"/>
    </row>
    <row r="61" spans="1:11" ht="46.5" x14ac:dyDescent="0.35">
      <c r="A61" s="311"/>
      <c r="B61" s="319" t="s">
        <v>388</v>
      </c>
      <c r="C61" s="857"/>
      <c r="J61" s="206"/>
      <c r="K61" s="206"/>
    </row>
    <row r="62" spans="1:11" x14ac:dyDescent="0.35">
      <c r="A62" s="315">
        <v>19</v>
      </c>
      <c r="B62" s="324" t="s">
        <v>389</v>
      </c>
      <c r="C62" s="317"/>
      <c r="J62" s="206"/>
      <c r="K62" s="206"/>
    </row>
    <row r="63" spans="1:11" x14ac:dyDescent="0.35">
      <c r="A63" s="311"/>
      <c r="B63" s="318" t="s">
        <v>390</v>
      </c>
      <c r="C63" s="857"/>
      <c r="J63" s="206"/>
      <c r="K63" s="206"/>
    </row>
    <row r="64" spans="1:11" ht="84.75" customHeight="1" x14ac:dyDescent="0.35">
      <c r="A64" s="311"/>
      <c r="B64" s="319" t="s">
        <v>391</v>
      </c>
      <c r="C64" s="857"/>
      <c r="J64" s="206"/>
      <c r="K64" s="206"/>
    </row>
    <row r="65" spans="1:11" x14ac:dyDescent="0.35">
      <c r="A65" s="315">
        <v>20</v>
      </c>
      <c r="B65" s="324" t="s">
        <v>392</v>
      </c>
      <c r="C65" s="317"/>
      <c r="J65" s="206"/>
      <c r="K65" s="206"/>
    </row>
    <row r="66" spans="1:11" x14ac:dyDescent="0.35">
      <c r="A66" s="311"/>
      <c r="B66" s="318" t="s">
        <v>393</v>
      </c>
      <c r="C66" s="857"/>
      <c r="J66" s="206"/>
      <c r="K66" s="206"/>
    </row>
    <row r="67" spans="1:11" ht="55.5" customHeight="1" x14ac:dyDescent="0.35">
      <c r="A67" s="311"/>
      <c r="B67" s="319" t="s">
        <v>394</v>
      </c>
      <c r="C67" s="857"/>
      <c r="J67" s="206"/>
      <c r="K67" s="206"/>
    </row>
    <row r="68" spans="1:11" ht="36" customHeight="1" x14ac:dyDescent="0.35">
      <c r="A68" s="856" t="s">
        <v>395</v>
      </c>
      <c r="B68" s="856"/>
      <c r="C68" s="856"/>
      <c r="J68" s="206"/>
      <c r="K68" s="206"/>
    </row>
    <row r="69" spans="1:11" x14ac:dyDescent="0.35">
      <c r="A69" s="315">
        <v>21</v>
      </c>
      <c r="B69" s="316" t="s">
        <v>396</v>
      </c>
      <c r="C69" s="317"/>
    </row>
    <row r="70" spans="1:11" x14ac:dyDescent="0.35">
      <c r="A70" s="311"/>
      <c r="B70" s="355" t="s">
        <v>397</v>
      </c>
      <c r="C70" s="857"/>
    </row>
    <row r="71" spans="1:11" ht="31" x14ac:dyDescent="0.35">
      <c r="A71" s="311"/>
      <c r="B71" s="319" t="s">
        <v>398</v>
      </c>
      <c r="C71" s="857"/>
    </row>
    <row r="72" spans="1:11" x14ac:dyDescent="0.35">
      <c r="A72" s="315">
        <v>22</v>
      </c>
      <c r="B72" s="329" t="s">
        <v>399</v>
      </c>
      <c r="C72" s="330"/>
    </row>
    <row r="73" spans="1:11" x14ac:dyDescent="0.35">
      <c r="A73" s="311"/>
      <c r="B73" s="356" t="s">
        <v>400</v>
      </c>
      <c r="C73" s="857"/>
    </row>
    <row r="74" spans="1:11" ht="31" x14ac:dyDescent="0.35">
      <c r="A74" s="311"/>
      <c r="B74" s="322" t="s">
        <v>401</v>
      </c>
      <c r="C74" s="857"/>
    </row>
    <row r="75" spans="1:11" x14ac:dyDescent="0.35">
      <c r="A75" s="315">
        <v>23</v>
      </c>
      <c r="B75" s="331" t="s">
        <v>402</v>
      </c>
      <c r="C75" s="330"/>
    </row>
    <row r="76" spans="1:11" x14ac:dyDescent="0.35">
      <c r="A76" s="311"/>
      <c r="B76" s="357" t="s">
        <v>403</v>
      </c>
      <c r="C76" s="330"/>
    </row>
    <row r="77" spans="1:11" ht="31" x14ac:dyDescent="0.35">
      <c r="A77" s="311"/>
      <c r="B77" s="322" t="s">
        <v>404</v>
      </c>
      <c r="C77" s="330"/>
    </row>
    <row r="78" spans="1:11" x14ac:dyDescent="0.35">
      <c r="A78" s="332"/>
      <c r="B78" s="322" t="s">
        <v>405</v>
      </c>
      <c r="C78" s="590"/>
      <c r="E78" s="310">
        <f>IF(C78="yes",1,0)</f>
        <v>0</v>
      </c>
    </row>
    <row r="79" spans="1:11" x14ac:dyDescent="0.35">
      <c r="A79" s="332"/>
      <c r="B79" s="322" t="s">
        <v>406</v>
      </c>
      <c r="C79" s="590"/>
      <c r="E79" s="310">
        <f>IF(C79="yes",2,0)</f>
        <v>0</v>
      </c>
    </row>
    <row r="80" spans="1:11" x14ac:dyDescent="0.35">
      <c r="A80" s="332"/>
      <c r="B80" s="322" t="s">
        <v>407</v>
      </c>
      <c r="C80" s="590"/>
      <c r="E80" s="310">
        <f>IF(C80="yes",3,0)</f>
        <v>0</v>
      </c>
    </row>
    <row r="81" spans="1:5" x14ac:dyDescent="0.35">
      <c r="A81" s="332"/>
      <c r="B81" s="322" t="s">
        <v>408</v>
      </c>
      <c r="C81" s="590"/>
      <c r="E81" s="310">
        <f>IF(C81="yes",4,0)</f>
        <v>0</v>
      </c>
    </row>
    <row r="82" spans="1:5" x14ac:dyDescent="0.35">
      <c r="A82" s="315">
        <v>24</v>
      </c>
      <c r="B82" s="324" t="s">
        <v>409</v>
      </c>
      <c r="C82" s="317"/>
      <c r="E82" s="310">
        <f>SUM(E78:E81)</f>
        <v>0</v>
      </c>
    </row>
    <row r="83" spans="1:5" x14ac:dyDescent="0.35">
      <c r="A83" s="311"/>
      <c r="B83" s="358" t="s">
        <v>410</v>
      </c>
      <c r="C83" s="333"/>
    </row>
    <row r="84" spans="1:5" ht="31" x14ac:dyDescent="0.35">
      <c r="A84" s="311"/>
      <c r="B84" s="322" t="s">
        <v>411</v>
      </c>
      <c r="C84" s="333"/>
    </row>
    <row r="85" spans="1:5" x14ac:dyDescent="0.35">
      <c r="A85" s="332" t="s">
        <v>412</v>
      </c>
      <c r="B85" s="322" t="s">
        <v>413</v>
      </c>
      <c r="C85" s="590"/>
      <c r="E85" s="310">
        <f>IF(C85="yes",1,0)</f>
        <v>0</v>
      </c>
    </row>
    <row r="86" spans="1:5" x14ac:dyDescent="0.35">
      <c r="A86" s="332" t="s">
        <v>414</v>
      </c>
      <c r="B86" s="322" t="s">
        <v>406</v>
      </c>
      <c r="C86" s="590"/>
      <c r="E86" s="310">
        <f>IF(C86="yes",2,0)</f>
        <v>0</v>
      </c>
    </row>
    <row r="87" spans="1:5" x14ac:dyDescent="0.35">
      <c r="A87" s="332" t="s">
        <v>415</v>
      </c>
      <c r="B87" s="322" t="s">
        <v>407</v>
      </c>
      <c r="C87" s="590"/>
      <c r="E87" s="310">
        <f>IF(C87="yes",3,0)</f>
        <v>0</v>
      </c>
    </row>
    <row r="88" spans="1:5" x14ac:dyDescent="0.35">
      <c r="A88" s="332" t="s">
        <v>416</v>
      </c>
      <c r="B88" s="322" t="s">
        <v>417</v>
      </c>
      <c r="C88" s="590"/>
      <c r="E88" s="310">
        <f>IF(C88="yes",4,0)</f>
        <v>0</v>
      </c>
    </row>
    <row r="89" spans="1:5" x14ac:dyDescent="0.35">
      <c r="A89" s="856" t="s">
        <v>418</v>
      </c>
      <c r="B89" s="856"/>
      <c r="C89" s="856"/>
      <c r="E89" s="310">
        <f>SUM(E85:E88)</f>
        <v>0</v>
      </c>
    </row>
    <row r="90" spans="1:5" x14ac:dyDescent="0.35">
      <c r="A90" s="315">
        <v>25</v>
      </c>
      <c r="B90" s="324" t="s">
        <v>419</v>
      </c>
      <c r="C90" s="317"/>
    </row>
    <row r="91" spans="1:5" x14ac:dyDescent="0.35">
      <c r="A91" s="311"/>
      <c r="B91" s="334" t="s">
        <v>420</v>
      </c>
      <c r="C91" s="857"/>
    </row>
    <row r="92" spans="1:5" ht="77.5" customHeight="1" x14ac:dyDescent="0.35">
      <c r="A92" s="311"/>
      <c r="B92" s="322" t="s">
        <v>421</v>
      </c>
      <c r="C92" s="857"/>
    </row>
    <row r="93" spans="1:5" x14ac:dyDescent="0.35">
      <c r="A93" s="315">
        <v>26</v>
      </c>
      <c r="B93" s="324" t="s">
        <v>422</v>
      </c>
      <c r="C93" s="317"/>
    </row>
    <row r="94" spans="1:5" x14ac:dyDescent="0.35">
      <c r="A94" s="311"/>
      <c r="B94" s="334" t="s">
        <v>423</v>
      </c>
      <c r="C94" s="857"/>
    </row>
    <row r="95" spans="1:5" ht="31" x14ac:dyDescent="0.35">
      <c r="A95" s="311"/>
      <c r="B95" s="322" t="s">
        <v>424</v>
      </c>
      <c r="C95" s="857"/>
    </row>
    <row r="96" spans="1:5" x14ac:dyDescent="0.35">
      <c r="A96" s="856" t="s">
        <v>425</v>
      </c>
      <c r="B96" s="856"/>
      <c r="C96" s="856"/>
    </row>
    <row r="97" spans="1:9" x14ac:dyDescent="0.35">
      <c r="A97" s="315">
        <v>27</v>
      </c>
      <c r="B97" s="324" t="s">
        <v>426</v>
      </c>
      <c r="C97" s="317"/>
    </row>
    <row r="98" spans="1:9" x14ac:dyDescent="0.35">
      <c r="A98" s="311"/>
      <c r="B98" s="321" t="s">
        <v>427</v>
      </c>
      <c r="C98" s="857"/>
    </row>
    <row r="99" spans="1:9" ht="31" x14ac:dyDescent="0.35">
      <c r="A99" s="311"/>
      <c r="B99" s="319" t="s">
        <v>428</v>
      </c>
      <c r="C99" s="857"/>
    </row>
    <row r="100" spans="1:9" x14ac:dyDescent="0.35">
      <c r="A100" s="315">
        <v>28</v>
      </c>
      <c r="B100" s="324" t="s">
        <v>429</v>
      </c>
      <c r="C100" s="317"/>
    </row>
    <row r="101" spans="1:9" x14ac:dyDescent="0.35">
      <c r="A101" s="311"/>
      <c r="B101" s="334" t="s">
        <v>430</v>
      </c>
      <c r="C101" s="857"/>
    </row>
    <row r="102" spans="1:9" x14ac:dyDescent="0.35">
      <c r="A102" s="311"/>
      <c r="B102" s="319" t="s">
        <v>431</v>
      </c>
      <c r="C102" s="857"/>
    </row>
    <row r="103" spans="1:9" ht="16" customHeight="1" x14ac:dyDescent="0.35">
      <c r="A103" s="856" t="s">
        <v>432</v>
      </c>
      <c r="B103" s="856"/>
      <c r="C103" s="856"/>
    </row>
    <row r="104" spans="1:9" x14ac:dyDescent="0.35">
      <c r="A104" s="315">
        <v>29</v>
      </c>
      <c r="B104" s="324" t="s">
        <v>433</v>
      </c>
      <c r="C104" s="317"/>
    </row>
    <row r="105" spans="1:9" ht="34" customHeight="1" x14ac:dyDescent="0.35">
      <c r="A105" s="311"/>
      <c r="B105" s="327" t="s">
        <v>434</v>
      </c>
      <c r="C105" s="590"/>
      <c r="E105" s="310" t="s">
        <v>435</v>
      </c>
      <c r="F105" s="310">
        <v>1</v>
      </c>
      <c r="H105" s="310" t="s">
        <v>436</v>
      </c>
      <c r="I105" s="310">
        <f>IF(C105="Yes",1,0)</f>
        <v>0</v>
      </c>
    </row>
    <row r="106" spans="1:9" ht="36" customHeight="1" x14ac:dyDescent="0.35">
      <c r="A106" s="311"/>
      <c r="B106" s="570" t="s">
        <v>437</v>
      </c>
      <c r="C106" s="590"/>
      <c r="E106" s="310" t="s">
        <v>438</v>
      </c>
      <c r="F106" s="310">
        <v>0</v>
      </c>
      <c r="H106" s="310" t="s">
        <v>439</v>
      </c>
      <c r="I106" s="310">
        <f t="shared" ref="I106:I112" si="0">IF(C106="Yes",1,0)</f>
        <v>0</v>
      </c>
    </row>
    <row r="107" spans="1:9" ht="62" x14ac:dyDescent="0.35">
      <c r="A107" s="311"/>
      <c r="B107" s="319" t="s">
        <v>440</v>
      </c>
      <c r="C107" s="590"/>
      <c r="H107" s="310" t="s">
        <v>441</v>
      </c>
      <c r="I107" s="310">
        <f t="shared" si="0"/>
        <v>0</v>
      </c>
    </row>
    <row r="108" spans="1:9" ht="31" x14ac:dyDescent="0.35">
      <c r="A108" s="311"/>
      <c r="B108" s="319" t="s">
        <v>442</v>
      </c>
      <c r="C108" s="590" t="s">
        <v>443</v>
      </c>
      <c r="H108" s="310" t="s">
        <v>444</v>
      </c>
      <c r="I108" s="310">
        <f t="shared" si="0"/>
        <v>0</v>
      </c>
    </row>
    <row r="109" spans="1:9" ht="62" x14ac:dyDescent="0.35">
      <c r="A109" s="311"/>
      <c r="B109" s="319" t="s">
        <v>445</v>
      </c>
      <c r="C109" s="590"/>
      <c r="H109" s="310" t="s">
        <v>446</v>
      </c>
      <c r="I109" s="310">
        <f t="shared" si="0"/>
        <v>0</v>
      </c>
    </row>
    <row r="110" spans="1:9" ht="46.5" x14ac:dyDescent="0.35">
      <c r="A110" s="311"/>
      <c r="B110" s="319" t="s">
        <v>447</v>
      </c>
      <c r="C110" s="590"/>
      <c r="H110" s="310" t="s">
        <v>448</v>
      </c>
      <c r="I110" s="310">
        <f t="shared" si="0"/>
        <v>0</v>
      </c>
    </row>
    <row r="111" spans="1:9" ht="31" x14ac:dyDescent="0.35">
      <c r="A111" s="311"/>
      <c r="B111" s="319" t="s">
        <v>449</v>
      </c>
      <c r="C111" s="590"/>
      <c r="H111" s="310" t="s">
        <v>450</v>
      </c>
      <c r="I111" s="310">
        <f t="shared" si="0"/>
        <v>0</v>
      </c>
    </row>
    <row r="112" spans="1:9" ht="31" x14ac:dyDescent="0.35">
      <c r="A112" s="311"/>
      <c r="B112" s="319" t="s">
        <v>451</v>
      </c>
      <c r="C112" s="590" t="s">
        <v>443</v>
      </c>
      <c r="E112" s="310">
        <f>I113</f>
        <v>0</v>
      </c>
      <c r="H112" s="310" t="s">
        <v>452</v>
      </c>
      <c r="I112" s="310">
        <f t="shared" si="0"/>
        <v>0</v>
      </c>
    </row>
    <row r="113" spans="1:9" ht="29.25" customHeight="1" x14ac:dyDescent="0.35">
      <c r="I113" s="310">
        <f>SUM(I105:I112)</f>
        <v>0</v>
      </c>
    </row>
    <row r="114" spans="1:9" hidden="1" x14ac:dyDescent="0.35">
      <c r="A114" s="855"/>
      <c r="B114" s="855"/>
      <c r="C114" s="855"/>
    </row>
    <row r="115" spans="1:9" hidden="1" x14ac:dyDescent="0.35">
      <c r="A115" s="858"/>
      <c r="B115" s="858"/>
    </row>
    <row r="116" spans="1:9" ht="65.25" hidden="1" customHeight="1" x14ac:dyDescent="0.35">
      <c r="A116" s="859"/>
      <c r="B116" s="859"/>
      <c r="C116" s="859"/>
    </row>
    <row r="117" spans="1:9" hidden="1" x14ac:dyDescent="0.35">
      <c r="B117" s="566"/>
    </row>
    <row r="118" spans="1:9" hidden="1" x14ac:dyDescent="0.35">
      <c r="B118" s="566"/>
    </row>
    <row r="119" spans="1:9" hidden="1" x14ac:dyDescent="0.35">
      <c r="B119" s="336"/>
    </row>
    <row r="120" spans="1:9" ht="7.5" hidden="1" customHeight="1" x14ac:dyDescent="0.35"/>
    <row r="121" spans="1:9" hidden="1" x14ac:dyDescent="0.35">
      <c r="A121" s="858"/>
      <c r="B121" s="858"/>
    </row>
    <row r="122" spans="1:9" ht="76.5" hidden="1" customHeight="1" x14ac:dyDescent="0.35">
      <c r="A122" s="860"/>
      <c r="B122" s="860"/>
      <c r="C122" s="860"/>
    </row>
    <row r="123" spans="1:9" hidden="1" x14ac:dyDescent="0.35">
      <c r="B123" s="337"/>
    </row>
    <row r="124" spans="1:9" ht="7.5" hidden="1" customHeight="1" x14ac:dyDescent="0.35"/>
    <row r="125" spans="1:9" hidden="1" x14ac:dyDescent="0.35">
      <c r="A125" s="858"/>
      <c r="B125" s="858"/>
    </row>
    <row r="126" spans="1:9" ht="107.25" hidden="1" customHeight="1" x14ac:dyDescent="0.35">
      <c r="A126" s="860"/>
      <c r="B126" s="860"/>
      <c r="C126" s="860"/>
    </row>
    <row r="127" spans="1:9" hidden="1" x14ac:dyDescent="0.35">
      <c r="B127" s="336"/>
    </row>
    <row r="128" spans="1:9" ht="51" hidden="1" customHeight="1" x14ac:dyDescent="0.35"/>
    <row r="129" spans="1:3" hidden="1" x14ac:dyDescent="0.35">
      <c r="A129" s="858"/>
      <c r="B129" s="858"/>
    </row>
    <row r="130" spans="1:3" ht="49.5" hidden="1" customHeight="1" x14ac:dyDescent="0.35">
      <c r="A130" s="860"/>
      <c r="B130" s="860"/>
      <c r="C130" s="860"/>
    </row>
    <row r="131" spans="1:3" ht="64.5" hidden="1" customHeight="1" x14ac:dyDescent="0.35">
      <c r="B131" s="591"/>
    </row>
    <row r="132" spans="1:3" hidden="1" x14ac:dyDescent="0.35">
      <c r="B132" s="591"/>
    </row>
    <row r="133" spans="1:3" hidden="1" x14ac:dyDescent="0.35">
      <c r="B133" s="566"/>
    </row>
    <row r="134" spans="1:3" hidden="1" x14ac:dyDescent="0.35">
      <c r="B134" s="337"/>
    </row>
    <row r="136" spans="1:3" ht="31.5" hidden="1" customHeight="1" x14ac:dyDescent="0.35">
      <c r="A136" s="860"/>
      <c r="B136" s="860"/>
    </row>
    <row r="137" spans="1:3" ht="80.25" hidden="1" customHeight="1" x14ac:dyDescent="0.35">
      <c r="A137" s="860"/>
      <c r="B137" s="860"/>
      <c r="C137" s="860"/>
    </row>
    <row r="138" spans="1:3" hidden="1" x14ac:dyDescent="0.35">
      <c r="B138" s="336"/>
    </row>
  </sheetData>
  <sheetProtection algorithmName="SHA-512" hashValue="i/9FjZNHkzX6YF2saVQOC78vj1QVERwBKfn8YCZ45wd1iocALU1b29wXyBEXV3x34Pq4nmNcJVj7kwu/2xBClQ==" saltValue="1m9JP64WHCwnpyoZUTeB3w==" spinCount="100000" sheet="1" selectLockedCells="1"/>
  <mergeCells count="46">
    <mergeCell ref="C66:C67"/>
    <mergeCell ref="C94:C95"/>
    <mergeCell ref="C98:C99"/>
    <mergeCell ref="C101:C102"/>
    <mergeCell ref="C73:C74"/>
    <mergeCell ref="C91:C92"/>
    <mergeCell ref="C70:C71"/>
    <mergeCell ref="C37:C38"/>
    <mergeCell ref="C43:C44"/>
    <mergeCell ref="C57:C58"/>
    <mergeCell ref="C60:C61"/>
    <mergeCell ref="C63:C64"/>
    <mergeCell ref="C47:C48"/>
    <mergeCell ref="C50:C51"/>
    <mergeCell ref="C53:C54"/>
    <mergeCell ref="C18:C19"/>
    <mergeCell ref="C25:C26"/>
    <mergeCell ref="C28:C29"/>
    <mergeCell ref="C31:C32"/>
    <mergeCell ref="C34:C35"/>
    <mergeCell ref="A115:B115"/>
    <mergeCell ref="A116:C116"/>
    <mergeCell ref="A121:B121"/>
    <mergeCell ref="A122:C122"/>
    <mergeCell ref="A137:C137"/>
    <mergeCell ref="A125:B125"/>
    <mergeCell ref="A126:C126"/>
    <mergeCell ref="A129:B129"/>
    <mergeCell ref="A130:C130"/>
    <mergeCell ref="A136:B136"/>
    <mergeCell ref="A114:C114"/>
    <mergeCell ref="A103:C103"/>
    <mergeCell ref="A1:C1"/>
    <mergeCell ref="A4:C4"/>
    <mergeCell ref="A20:C20"/>
    <mergeCell ref="A45:C45"/>
    <mergeCell ref="A55:C55"/>
    <mergeCell ref="A89:C89"/>
    <mergeCell ref="A68:C68"/>
    <mergeCell ref="A96:C96"/>
    <mergeCell ref="C40:C41"/>
    <mergeCell ref="C6:C7"/>
    <mergeCell ref="C9:C10"/>
    <mergeCell ref="C12:C13"/>
    <mergeCell ref="C15:C16"/>
    <mergeCell ref="C22:C23"/>
  </mergeCells>
  <conditionalFormatting sqref="C1:C1048576">
    <cfRule type="containsText" dxfId="8" priority="3" operator="containsText" text="Yes">
      <formula>NOT(ISERROR(SEARCH("Yes",C1)))</formula>
    </cfRule>
  </conditionalFormatting>
  <conditionalFormatting sqref="C3">
    <cfRule type="cellIs" dxfId="7" priority="1" operator="lessThan">
      <formula>11.999</formula>
    </cfRule>
    <cfRule type="cellIs" dxfId="6" priority="2" operator="greaterThanOrEqual">
      <formula>12</formula>
    </cfRule>
  </conditionalFormatting>
  <dataValidations count="1">
    <dataValidation type="list" allowBlank="1" showInputMessage="1" showErrorMessage="1" sqref="C6:C7 C9:C10 C12:C13 C15:C16 C18:C19 C22:C23 C25:C26 C34:C35 C31:C32 C28:C29 C40:C41 C47:C48 C50:C51 C53:C54 C57:C58 C60:C61 C63:C64 C66:C67 C70:C71 C73:C74 C37:C38 C43:C44 C91:C92 C94:C95 C98:C99 C101:C102 C105:C112 C85:C88 C78:C81" xr:uid="{2535A425-D7A2-481A-9609-91AF1B617F61}">
      <formula1>$M$3:$M$4</formula1>
    </dataValidation>
  </dataValidations>
  <hyperlinks>
    <hyperlink ref="B73" r:id="rId1" xr:uid="{7A550426-64F5-4FEB-9F4A-8AD32D30481B}"/>
    <hyperlink ref="B70" r:id="rId2" xr:uid="{FC776452-9389-4F06-932E-5E2475B32116}"/>
    <hyperlink ref="B83" r:id="rId3" xr:uid="{3A8E2F05-7DC0-4D78-BA01-5F4EA65E4A97}"/>
    <hyperlink ref="B3" r:id="rId4" xr:uid="{B82C2F88-D396-4486-AFD7-2847A2D8A555}"/>
  </hyperlinks>
  <pageMargins left="0.7" right="0.7" top="0.75" bottom="0.75" header="0.3" footer="0.3"/>
  <pageSetup scale="85" fitToHeight="0"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41AF-BDDE-4AAF-BA8C-EA1D56858036}">
  <sheetPr codeName="Sheet7">
    <tabColor theme="4" tint="0.59999389629810485"/>
    <pageSetUpPr fitToPage="1"/>
  </sheetPr>
  <dimension ref="A1:P41"/>
  <sheetViews>
    <sheetView showGridLines="0" zoomScaleNormal="100" zoomScaleSheetLayoutView="85" workbookViewId="0">
      <selection activeCell="D9" sqref="D9"/>
    </sheetView>
  </sheetViews>
  <sheetFormatPr defaultColWidth="0" defaultRowHeight="12.5" zeroHeight="1" x14ac:dyDescent="0.25"/>
  <cols>
    <col min="1" max="1" width="9.26953125" style="10" customWidth="1"/>
    <col min="2" max="2" width="7.453125" style="10" customWidth="1"/>
    <col min="3" max="3" width="36.26953125" style="10" customWidth="1"/>
    <col min="4" max="4" width="15.453125" style="10" customWidth="1"/>
    <col min="5" max="5" width="8.7265625" style="10" customWidth="1"/>
    <col min="6" max="6" width="13.7265625" style="10" customWidth="1"/>
    <col min="7" max="7" width="7.54296875" style="10" customWidth="1"/>
    <col min="8" max="8" width="22.453125" style="10" customWidth="1"/>
    <col min="9" max="9" width="18.453125" style="10" customWidth="1"/>
    <col min="10" max="10" width="9.26953125" style="10" customWidth="1"/>
    <col min="11" max="11" width="9.54296875" style="10" customWidth="1"/>
    <col min="12" max="12" width="12.26953125" style="10" customWidth="1"/>
    <col min="13" max="13" width="12.1796875" style="10" customWidth="1"/>
    <col min="14" max="14" width="12.1796875" style="10" hidden="1" customWidth="1"/>
    <col min="15" max="16" width="0" style="10" hidden="1" customWidth="1"/>
    <col min="17" max="16384" width="12.1796875" style="10" hidden="1"/>
  </cols>
  <sheetData>
    <row r="1" spans="2:16" x14ac:dyDescent="0.25"/>
    <row r="2" spans="2:16" ht="15.5" x14ac:dyDescent="0.35">
      <c r="B2" s="861" t="s">
        <v>453</v>
      </c>
      <c r="C2" s="862"/>
      <c r="D2" s="862"/>
      <c r="E2" s="862"/>
      <c r="F2" s="862"/>
      <c r="G2" s="862"/>
      <c r="H2" s="862"/>
      <c r="I2" s="862"/>
      <c r="J2" s="862"/>
      <c r="K2" s="863"/>
    </row>
    <row r="3" spans="2:16" s="22" customFormat="1" ht="13" x14ac:dyDescent="0.3">
      <c r="B3" s="864" t="s">
        <v>454</v>
      </c>
      <c r="C3" s="865"/>
      <c r="D3" s="865"/>
      <c r="E3" s="865"/>
      <c r="F3" s="865"/>
      <c r="G3" s="865"/>
      <c r="H3" s="865"/>
      <c r="I3" s="865"/>
      <c r="J3" s="865"/>
      <c r="K3" s="865"/>
    </row>
    <row r="4" spans="2:16" s="22" customFormat="1" ht="13.5" x14ac:dyDescent="0.35">
      <c r="B4" s="866" t="s">
        <v>455</v>
      </c>
      <c r="C4" s="867"/>
      <c r="D4" s="867"/>
      <c r="E4" s="867"/>
      <c r="F4" s="867"/>
      <c r="G4" s="867"/>
      <c r="H4" s="867"/>
      <c r="I4" s="867"/>
      <c r="J4" s="867"/>
      <c r="K4" s="867"/>
    </row>
    <row r="5" spans="2:16" ht="15.5" x14ac:dyDescent="0.35">
      <c r="C5" s="23"/>
      <c r="D5" s="24"/>
      <c r="E5" s="24"/>
      <c r="F5" s="24"/>
      <c r="G5" s="24"/>
      <c r="H5" s="24"/>
      <c r="I5" s="24"/>
      <c r="J5" s="24"/>
    </row>
    <row r="6" spans="2:16" ht="15.5" x14ac:dyDescent="0.35">
      <c r="B6" s="25" t="s">
        <v>456</v>
      </c>
      <c r="C6" s="23"/>
      <c r="D6" s="24"/>
      <c r="E6" s="24"/>
      <c r="F6" s="24"/>
      <c r="G6" s="24"/>
      <c r="H6" s="24"/>
      <c r="I6" s="24"/>
      <c r="J6" s="24"/>
    </row>
    <row r="7" spans="2:16" ht="13" x14ac:dyDescent="0.3">
      <c r="C7" s="26"/>
      <c r="D7" s="26"/>
      <c r="E7" s="26"/>
      <c r="F7" s="26"/>
      <c r="G7" s="26"/>
      <c r="H7" s="27"/>
      <c r="I7" s="27"/>
      <c r="J7" s="28"/>
    </row>
    <row r="8" spans="2:16" s="33" customFormat="1" ht="23" x14ac:dyDescent="0.25">
      <c r="B8" s="29" t="s">
        <v>457</v>
      </c>
      <c r="C8" s="30" t="s">
        <v>458</v>
      </c>
      <c r="D8" s="31" t="s">
        <v>459</v>
      </c>
      <c r="E8" s="31" t="s">
        <v>460</v>
      </c>
      <c r="F8" s="31" t="s">
        <v>461</v>
      </c>
      <c r="G8" s="31" t="s">
        <v>462</v>
      </c>
      <c r="H8" s="31" t="s">
        <v>463</v>
      </c>
      <c r="I8" s="31" t="s">
        <v>464</v>
      </c>
      <c r="J8" s="32" t="s">
        <v>465</v>
      </c>
      <c r="K8" s="32" t="s">
        <v>466</v>
      </c>
      <c r="L8" s="32" t="s">
        <v>467</v>
      </c>
    </row>
    <row r="9" spans="2:16" ht="13" x14ac:dyDescent="0.3">
      <c r="B9" s="34">
        <v>1</v>
      </c>
      <c r="C9" s="35" t="s">
        <v>468</v>
      </c>
      <c r="D9" s="383"/>
      <c r="E9" s="258">
        <v>0.01</v>
      </c>
      <c r="F9" s="259">
        <v>0</v>
      </c>
      <c r="G9" s="387"/>
      <c r="H9" s="388"/>
      <c r="I9" s="260" t="s">
        <v>469</v>
      </c>
      <c r="J9" s="389"/>
      <c r="K9" s="261" t="s">
        <v>470</v>
      </c>
      <c r="L9" s="36" t="s">
        <v>471</v>
      </c>
    </row>
    <row r="10" spans="2:16" ht="13" x14ac:dyDescent="0.3">
      <c r="B10" s="34">
        <v>2</v>
      </c>
      <c r="C10" s="36" t="s">
        <v>472</v>
      </c>
      <c r="D10" s="383"/>
      <c r="E10" s="386"/>
      <c r="F10" s="387"/>
      <c r="G10" s="387"/>
      <c r="H10" s="388"/>
      <c r="I10" s="389"/>
      <c r="J10" s="389"/>
      <c r="K10" s="390"/>
      <c r="L10" s="385"/>
      <c r="O10" s="270" t="s">
        <v>473</v>
      </c>
    </row>
    <row r="11" spans="2:16" ht="13" x14ac:dyDescent="0.3">
      <c r="B11" s="34">
        <v>3</v>
      </c>
      <c r="C11" s="36" t="s">
        <v>474</v>
      </c>
      <c r="D11" s="383"/>
      <c r="E11" s="386"/>
      <c r="F11" s="387"/>
      <c r="G11" s="387"/>
      <c r="H11" s="388"/>
      <c r="I11" s="389"/>
      <c r="J11" s="389"/>
      <c r="K11" s="390"/>
      <c r="L11" s="385"/>
      <c r="O11" s="10" t="s">
        <v>475</v>
      </c>
      <c r="P11" s="271" t="e">
        <f>PMT(E10,F10,D10)*-1</f>
        <v>#NUM!</v>
      </c>
    </row>
    <row r="12" spans="2:16" ht="13" x14ac:dyDescent="0.3">
      <c r="B12" s="34">
        <v>4</v>
      </c>
      <c r="C12" s="36" t="s">
        <v>476</v>
      </c>
      <c r="D12" s="383"/>
      <c r="E12" s="386"/>
      <c r="F12" s="387"/>
      <c r="G12" s="387"/>
      <c r="H12" s="388"/>
      <c r="I12" s="389"/>
      <c r="J12" s="389"/>
      <c r="K12" s="390"/>
      <c r="L12" s="385"/>
    </row>
    <row r="13" spans="2:16" ht="13" x14ac:dyDescent="0.3">
      <c r="B13" s="34">
        <v>6</v>
      </c>
      <c r="C13" s="36" t="s">
        <v>477</v>
      </c>
      <c r="D13" s="383"/>
      <c r="E13" s="386"/>
      <c r="F13" s="387"/>
      <c r="G13" s="387"/>
      <c r="H13" s="388"/>
      <c r="I13" s="389"/>
      <c r="J13" s="389"/>
      <c r="K13" s="390"/>
      <c r="L13" s="385"/>
    </row>
    <row r="14" spans="2:16" ht="13" x14ac:dyDescent="0.3">
      <c r="B14" s="34">
        <v>7</v>
      </c>
      <c r="C14" s="36" t="s">
        <v>478</v>
      </c>
      <c r="D14" s="383"/>
      <c r="E14" s="386"/>
      <c r="F14" s="387"/>
      <c r="G14" s="387"/>
      <c r="H14" s="388"/>
      <c r="I14" s="389"/>
      <c r="J14" s="389"/>
      <c r="K14" s="390"/>
      <c r="L14" s="385"/>
      <c r="O14" s="270" t="s">
        <v>479</v>
      </c>
    </row>
    <row r="15" spans="2:16" ht="13" x14ac:dyDescent="0.3">
      <c r="B15" s="34">
        <v>8</v>
      </c>
      <c r="C15" s="36" t="s">
        <v>480</v>
      </c>
      <c r="D15" s="383"/>
      <c r="E15" s="386"/>
      <c r="F15" s="387"/>
      <c r="G15" s="387"/>
      <c r="H15" s="388"/>
      <c r="I15" s="389"/>
      <c r="J15" s="389"/>
      <c r="K15" s="390"/>
      <c r="L15" s="385"/>
      <c r="O15" s="10" t="s">
        <v>481</v>
      </c>
    </row>
    <row r="16" spans="2:16" ht="13" x14ac:dyDescent="0.3">
      <c r="B16" s="34">
        <v>9</v>
      </c>
      <c r="C16" s="36" t="s">
        <v>482</v>
      </c>
      <c r="D16" s="383"/>
      <c r="E16" s="386"/>
      <c r="F16" s="387"/>
      <c r="G16" s="387"/>
      <c r="H16" s="388"/>
      <c r="I16" s="389"/>
      <c r="J16" s="389"/>
      <c r="K16" s="390"/>
      <c r="L16" s="385"/>
      <c r="O16" s="10" t="s">
        <v>483</v>
      </c>
      <c r="P16" s="301" t="e">
        <f>D9/D20</f>
        <v>#DIV/0!</v>
      </c>
    </row>
    <row r="17" spans="2:12" ht="13" x14ac:dyDescent="0.3">
      <c r="B17" s="34">
        <v>10</v>
      </c>
      <c r="C17" s="385" t="s">
        <v>484</v>
      </c>
      <c r="D17" s="384"/>
      <c r="E17" s="391"/>
      <c r="F17" s="392"/>
      <c r="G17" s="392"/>
      <c r="H17" s="388"/>
      <c r="I17" s="389"/>
      <c r="J17" s="389"/>
      <c r="K17" s="390"/>
      <c r="L17" s="385"/>
    </row>
    <row r="18" spans="2:12" ht="13" x14ac:dyDescent="0.3">
      <c r="B18" s="34">
        <v>11</v>
      </c>
      <c r="C18" s="385" t="s">
        <v>485</v>
      </c>
      <c r="D18" s="384"/>
      <c r="E18" s="393"/>
      <c r="F18" s="392"/>
      <c r="G18" s="392"/>
      <c r="H18" s="388"/>
      <c r="I18" s="389"/>
      <c r="J18" s="389"/>
      <c r="K18" s="390"/>
      <c r="L18" s="385"/>
    </row>
    <row r="19" spans="2:12" ht="13" x14ac:dyDescent="0.3">
      <c r="B19" s="34">
        <v>12</v>
      </c>
      <c r="C19" s="385" t="s">
        <v>485</v>
      </c>
      <c r="D19" s="384"/>
      <c r="E19" s="393"/>
      <c r="F19" s="392"/>
      <c r="G19" s="392"/>
      <c r="H19" s="388"/>
      <c r="I19" s="389"/>
      <c r="J19" s="389"/>
      <c r="K19" s="390"/>
      <c r="L19" s="385"/>
    </row>
    <row r="20" spans="2:12" ht="13" x14ac:dyDescent="0.3">
      <c r="B20" s="35" t="s">
        <v>486</v>
      </c>
      <c r="C20" s="35"/>
      <c r="D20" s="114">
        <f>SUM(D9:D19)</f>
        <v>0</v>
      </c>
      <c r="E20" s="115"/>
      <c r="F20" s="115"/>
      <c r="G20" s="115"/>
      <c r="H20" s="111"/>
    </row>
    <row r="21" spans="2:12" ht="13" x14ac:dyDescent="0.3">
      <c r="B21" s="39" t="s">
        <v>487</v>
      </c>
      <c r="C21" s="36"/>
      <c r="D21" s="116"/>
      <c r="E21" s="116"/>
      <c r="F21" s="116"/>
      <c r="G21" s="116"/>
      <c r="H21" s="111"/>
    </row>
    <row r="22" spans="2:12" x14ac:dyDescent="0.25">
      <c r="B22" s="40">
        <v>1</v>
      </c>
      <c r="C22" s="36" t="s">
        <v>488</v>
      </c>
      <c r="D22" s="117">
        <f>SUM(Uses!B5:B7)</f>
        <v>0</v>
      </c>
      <c r="E22" s="116"/>
      <c r="F22" s="116"/>
      <c r="G22" s="116"/>
      <c r="H22" s="112"/>
    </row>
    <row r="23" spans="2:12" x14ac:dyDescent="0.25">
      <c r="B23" s="40">
        <v>2</v>
      </c>
      <c r="C23" s="36" t="s">
        <v>489</v>
      </c>
      <c r="D23" s="117">
        <f>D24-D22</f>
        <v>0</v>
      </c>
      <c r="E23" s="116"/>
      <c r="F23" s="116"/>
      <c r="G23" s="116"/>
      <c r="H23" s="112"/>
    </row>
    <row r="24" spans="2:12" ht="13" x14ac:dyDescent="0.3">
      <c r="B24" s="41" t="s">
        <v>490</v>
      </c>
      <c r="C24" s="35"/>
      <c r="D24" s="116">
        <f>Uses!B77</f>
        <v>0</v>
      </c>
      <c r="E24" s="116"/>
      <c r="F24" s="116"/>
      <c r="G24" s="116"/>
      <c r="H24" s="113"/>
    </row>
    <row r="25" spans="2:12" ht="13" x14ac:dyDescent="0.3">
      <c r="B25" s="41"/>
      <c r="C25" s="35" t="s">
        <v>491</v>
      </c>
      <c r="D25" s="116">
        <f>D9</f>
        <v>0</v>
      </c>
      <c r="E25" s="116"/>
      <c r="F25" s="116"/>
      <c r="G25" s="116"/>
      <c r="H25" s="113"/>
    </row>
    <row r="26" spans="2:12" s="22" customFormat="1" ht="21" x14ac:dyDescent="0.4">
      <c r="B26" s="118"/>
      <c r="C26" s="119" t="s">
        <v>492</v>
      </c>
      <c r="D26" s="185" t="e">
        <f>D25/D24</f>
        <v>#DIV/0!</v>
      </c>
      <c r="E26" s="119"/>
      <c r="F26" s="119"/>
      <c r="G26" s="119"/>
      <c r="H26" s="868"/>
      <c r="I26" s="868"/>
      <c r="J26" s="592"/>
    </row>
    <row r="27" spans="2:12" ht="13" x14ac:dyDescent="0.3">
      <c r="B27" s="42" t="s">
        <v>493</v>
      </c>
    </row>
    <row r="28" spans="2:12" x14ac:dyDescent="0.25"/>
    <row r="29" spans="2:12" s="33" customFormat="1" ht="23" x14ac:dyDescent="0.25">
      <c r="B29" s="29" t="s">
        <v>457</v>
      </c>
      <c r="C29" s="43" t="s">
        <v>458</v>
      </c>
      <c r="D29" s="32" t="s">
        <v>459</v>
      </c>
      <c r="E29" s="32" t="s">
        <v>460</v>
      </c>
      <c r="F29" s="32" t="s">
        <v>494</v>
      </c>
      <c r="G29" s="32" t="s">
        <v>462</v>
      </c>
      <c r="H29" s="32" t="s">
        <v>463</v>
      </c>
      <c r="I29" s="32" t="s">
        <v>464</v>
      </c>
      <c r="J29" s="32" t="s">
        <v>465</v>
      </c>
      <c r="K29" s="32" t="s">
        <v>466</v>
      </c>
      <c r="L29" s="32" t="s">
        <v>467</v>
      </c>
    </row>
    <row r="30" spans="2:12" ht="13" x14ac:dyDescent="0.3">
      <c r="B30" s="34">
        <v>1</v>
      </c>
      <c r="C30" s="36" t="s">
        <v>472</v>
      </c>
      <c r="D30" s="383"/>
      <c r="E30" s="386"/>
      <c r="F30" s="387"/>
      <c r="G30" s="387"/>
      <c r="H30" s="388"/>
      <c r="I30" s="389"/>
      <c r="J30" s="389"/>
      <c r="K30" s="390"/>
      <c r="L30" s="385"/>
    </row>
    <row r="31" spans="2:12" ht="13" x14ac:dyDescent="0.3">
      <c r="B31" s="34">
        <v>2</v>
      </c>
      <c r="C31" s="36" t="s">
        <v>474</v>
      </c>
      <c r="D31" s="383"/>
      <c r="E31" s="386"/>
      <c r="F31" s="387"/>
      <c r="G31" s="387"/>
      <c r="H31" s="388"/>
      <c r="I31" s="389"/>
      <c r="J31" s="389"/>
      <c r="K31" s="390"/>
      <c r="L31" s="385"/>
    </row>
    <row r="32" spans="2:12" ht="13" x14ac:dyDescent="0.3">
      <c r="B32" s="34">
        <v>3</v>
      </c>
      <c r="C32" s="36" t="s">
        <v>476</v>
      </c>
      <c r="D32" s="383"/>
      <c r="E32" s="386"/>
      <c r="F32" s="387"/>
      <c r="G32" s="387"/>
      <c r="H32" s="388"/>
      <c r="I32" s="389"/>
      <c r="J32" s="389"/>
      <c r="K32" s="390"/>
      <c r="L32" s="385"/>
    </row>
    <row r="33" spans="2:12" ht="13" x14ac:dyDescent="0.3">
      <c r="B33" s="34">
        <v>4</v>
      </c>
      <c r="C33" s="36" t="s">
        <v>477</v>
      </c>
      <c r="D33" s="383"/>
      <c r="E33" s="386"/>
      <c r="F33" s="387"/>
      <c r="G33" s="387"/>
      <c r="H33" s="388"/>
      <c r="I33" s="389"/>
      <c r="J33" s="389"/>
      <c r="K33" s="390"/>
      <c r="L33" s="385"/>
    </row>
    <row r="34" spans="2:12" ht="13" x14ac:dyDescent="0.3">
      <c r="B34" s="34">
        <v>5</v>
      </c>
      <c r="C34" s="36" t="s">
        <v>478</v>
      </c>
      <c r="D34" s="383"/>
      <c r="E34" s="386"/>
      <c r="F34" s="387"/>
      <c r="G34" s="387"/>
      <c r="H34" s="388"/>
      <c r="I34" s="389"/>
      <c r="J34" s="389"/>
      <c r="K34" s="390"/>
      <c r="L34" s="385"/>
    </row>
    <row r="35" spans="2:12" ht="13" x14ac:dyDescent="0.3">
      <c r="B35" s="34">
        <v>6</v>
      </c>
      <c r="C35" s="36" t="s">
        <v>480</v>
      </c>
      <c r="D35" s="383"/>
      <c r="E35" s="386"/>
      <c r="F35" s="387"/>
      <c r="G35" s="387"/>
      <c r="H35" s="388"/>
      <c r="I35" s="389"/>
      <c r="J35" s="389"/>
      <c r="K35" s="390"/>
      <c r="L35" s="385"/>
    </row>
    <row r="36" spans="2:12" ht="13" x14ac:dyDescent="0.3">
      <c r="B36" s="34">
        <v>7</v>
      </c>
      <c r="C36" s="36" t="s">
        <v>482</v>
      </c>
      <c r="D36" s="383"/>
      <c r="E36" s="386"/>
      <c r="F36" s="387"/>
      <c r="G36" s="387"/>
      <c r="H36" s="388"/>
      <c r="I36" s="389"/>
      <c r="J36" s="389"/>
      <c r="K36" s="390"/>
      <c r="L36" s="385"/>
    </row>
    <row r="37" spans="2:12" ht="13" x14ac:dyDescent="0.3">
      <c r="B37" s="34">
        <v>8</v>
      </c>
      <c r="C37" s="385" t="s">
        <v>485</v>
      </c>
      <c r="D37" s="384"/>
      <c r="E37" s="391"/>
      <c r="F37" s="392"/>
      <c r="G37" s="392"/>
      <c r="H37" s="388"/>
      <c r="I37" s="389"/>
      <c r="J37" s="389"/>
      <c r="K37" s="390"/>
      <c r="L37" s="385"/>
    </row>
    <row r="38" spans="2:12" ht="13" x14ac:dyDescent="0.3">
      <c r="B38" s="34">
        <v>9</v>
      </c>
      <c r="C38" s="385" t="s">
        <v>485</v>
      </c>
      <c r="D38" s="384"/>
      <c r="E38" s="391"/>
      <c r="F38" s="392"/>
      <c r="G38" s="392"/>
      <c r="H38" s="388"/>
      <c r="I38" s="389"/>
      <c r="J38" s="389"/>
      <c r="K38" s="390"/>
      <c r="L38" s="385"/>
    </row>
    <row r="39" spans="2:12" ht="13" x14ac:dyDescent="0.3">
      <c r="B39" s="34">
        <v>10</v>
      </c>
      <c r="C39" s="385" t="s">
        <v>485</v>
      </c>
      <c r="D39" s="384"/>
      <c r="E39" s="391"/>
      <c r="F39" s="392"/>
      <c r="G39" s="392"/>
      <c r="H39" s="388"/>
      <c r="I39" s="394"/>
      <c r="J39" s="394"/>
      <c r="K39" s="390"/>
      <c r="L39" s="385"/>
    </row>
    <row r="40" spans="2:12" ht="13.5" thickBot="1" x14ac:dyDescent="0.35">
      <c r="B40" s="35" t="s">
        <v>486</v>
      </c>
      <c r="C40" s="37"/>
      <c r="D40" s="38">
        <f>SUM(D30:D39)</f>
        <v>0</v>
      </c>
      <c r="E40" s="44"/>
      <c r="F40" s="44"/>
      <c r="G40" s="44"/>
      <c r="H40" s="45"/>
      <c r="I40" s="46"/>
      <c r="J40" s="46"/>
      <c r="K40" s="46"/>
      <c r="L40" s="47"/>
    </row>
    <row r="41" spans="2:12" ht="13" thickTop="1" x14ac:dyDescent="0.25"/>
  </sheetData>
  <sheetProtection algorithmName="SHA-512" hashValue="PpMs8FiBtTwZLJFZAXAn4rvtrYGfuur6BncD55WeWDK+RaAxG054g8+V2JUKNTkKA6SyxfIn40xDXqNd0g7+eg==" saltValue="JrUrvaRwMVHkELa28Kn1uQ==" spinCount="100000" sheet="1" selectLockedCells="1"/>
  <mergeCells count="4">
    <mergeCell ref="B2:K2"/>
    <mergeCell ref="B3:K3"/>
    <mergeCell ref="B4:K4"/>
    <mergeCell ref="H26:I26"/>
  </mergeCells>
  <conditionalFormatting sqref="H26:J26">
    <cfRule type="containsText" dxfId="5" priority="1" stopIfTrue="1" operator="containsText" text="YOUR SOURCES MUST MATCH YOUR USES!!">
      <formula>NOT(ISERROR(SEARCH("YOUR SOURCES MUST MATCH YOUR USES!!",H26)))</formula>
    </cfRule>
  </conditionalFormatting>
  <dataValidations count="1">
    <dataValidation type="list" allowBlank="1" showInputMessage="1" showErrorMessage="1" sqref="WVR983042:WVR983056 JF30:JF39 TB30:TB39 ACX30:ACX39 AMT30:AMT39 AWP30:AWP39 BGL30:BGL39 BQH30:BQH39 CAD30:CAD39 CJZ30:CJZ39 CTV30:CTV39 DDR30:DDR39 DNN30:DNN39 DXJ30:DXJ39 EHF30:EHF39 ERB30:ERB39 FAX30:FAX39 FKT30:FKT39 FUP30:FUP39 GEL30:GEL39 GOH30:GOH39 GYD30:GYD39 HHZ30:HHZ39 HRV30:HRV39 IBR30:IBR39 ILN30:ILN39 IVJ30:IVJ39 JFF30:JFF39 JPB30:JPB39 JYX30:JYX39 KIT30:KIT39 KSP30:KSP39 LCL30:LCL39 LMH30:LMH39 LWD30:LWD39 MFZ30:MFZ39 MPV30:MPV39 MZR30:MZR39 NJN30:NJN39 NTJ30:NTJ39 ODF30:ODF39 ONB30:ONB39 OWX30:OWX39 PGT30:PGT39 PQP30:PQP39 QAL30:QAL39 QKH30:QKH39 QUD30:QUD39 RDZ30:RDZ39 RNV30:RNV39 RXR30:RXR39 SHN30:SHN39 SRJ30:SRJ39 TBF30:TBF39 TLB30:TLB39 TUX30:TUX39 UET30:UET39 UOP30:UOP39 UYL30:UYL39 VIH30:VIH39 VSD30:VSD39 WBZ30:WBZ39 WLV30:WLV39 WVR30:WVR39 WBZ983042:WBZ983056 VSD983042:VSD983056 VIH983042:VIH983056 UYL983042:UYL983056 UOP983042:UOP983056 UET983042:UET983056 TUX983042:TUX983056 TLB983042:TLB983056 TBF983042:TBF983056 SRJ983042:SRJ983056 SHN983042:SHN983056 RXR983042:RXR983056 RNV983042:RNV983056 RDZ983042:RDZ983056 QUD983042:QUD983056 QKH983042:QKH983056 QAL983042:QAL983056 PQP983042:PQP983056 PGT983042:PGT983056 OWX983042:OWX983056 ONB983042:ONB983056 ODF983042:ODF983056 NTJ983042:NTJ983056 NJN983042:NJN983056 MZR983042:MZR983056 MPV983042:MPV983056 MFZ983042:MFZ983056 LWD983042:LWD983056 LMH983042:LMH983056 LCL983042:LCL983056 KSP983042:KSP983056 KIT983042:KIT983056 JYX983042:JYX983056 JPB983042:JPB983056 JFF983042:JFF983056 IVJ983042:IVJ983056 ILN983042:ILN983056 IBR983042:IBR983056 HRV983042:HRV983056 HHZ983042:HHZ983056 GYD983042:GYD983056 GOH983042:GOH983056 GEL983042:GEL983056 FUP983042:FUP983056 FKT983042:FKT983056 FAX983042:FAX983056 ERB983042:ERB983056 EHF983042:EHF983056 DXJ983042:DXJ983056 DNN983042:DNN983056 DDR983042:DDR983056 CTV983042:CTV983056 CJZ983042:CJZ983056 CAD983042:CAD983056 BQH983042:BQH983056 BGL983042:BGL983056 AWP983042:AWP983056 AMT983042:AMT983056 ACX983042:ACX983056 TB983042:TB983056 JF983042:JF983056 K983042:K983056 WVR917506:WVR917520 WLV917506:WLV917520 WBZ917506:WBZ917520 VSD917506:VSD917520 VIH917506:VIH917520 UYL917506:UYL917520 UOP917506:UOP917520 UET917506:UET917520 TUX917506:TUX917520 TLB917506:TLB917520 TBF917506:TBF917520 SRJ917506:SRJ917520 SHN917506:SHN917520 RXR917506:RXR917520 RNV917506:RNV917520 RDZ917506:RDZ917520 QUD917506:QUD917520 QKH917506:QKH917520 QAL917506:QAL917520 PQP917506:PQP917520 PGT917506:PGT917520 OWX917506:OWX917520 ONB917506:ONB917520 ODF917506:ODF917520 NTJ917506:NTJ917520 NJN917506:NJN917520 MZR917506:MZR917520 MPV917506:MPV917520 MFZ917506:MFZ917520 LWD917506:LWD917520 LMH917506:LMH917520 LCL917506:LCL917520 KSP917506:KSP917520 KIT917506:KIT917520 JYX917506:JYX917520 JPB917506:JPB917520 JFF917506:JFF917520 IVJ917506:IVJ917520 ILN917506:ILN917520 IBR917506:IBR917520 HRV917506:HRV917520 HHZ917506:HHZ917520 GYD917506:GYD917520 GOH917506:GOH917520 GEL917506:GEL917520 FUP917506:FUP917520 FKT917506:FKT917520 FAX917506:FAX917520 ERB917506:ERB917520 EHF917506:EHF917520 DXJ917506:DXJ917520 DNN917506:DNN917520 DDR917506:DDR917520 CTV917506:CTV917520 CJZ917506:CJZ917520 CAD917506:CAD917520 BQH917506:BQH917520 BGL917506:BGL917520 AWP917506:AWP917520 AMT917506:AMT917520 ACX917506:ACX917520 TB917506:TB917520 JF917506:JF917520 K917506:K917520 WVR851970:WVR851984 WLV851970:WLV851984 WBZ851970:WBZ851984 VSD851970:VSD851984 VIH851970:VIH851984 UYL851970:UYL851984 UOP851970:UOP851984 UET851970:UET851984 TUX851970:TUX851984 TLB851970:TLB851984 TBF851970:TBF851984 SRJ851970:SRJ851984 SHN851970:SHN851984 RXR851970:RXR851984 RNV851970:RNV851984 RDZ851970:RDZ851984 QUD851970:QUD851984 QKH851970:QKH851984 QAL851970:QAL851984 PQP851970:PQP851984 PGT851970:PGT851984 OWX851970:OWX851984 ONB851970:ONB851984 ODF851970:ODF851984 NTJ851970:NTJ851984 NJN851970:NJN851984 MZR851970:MZR851984 MPV851970:MPV851984 MFZ851970:MFZ851984 LWD851970:LWD851984 LMH851970:LMH851984 LCL851970:LCL851984 KSP851970:KSP851984 KIT851970:KIT851984 JYX851970:JYX851984 JPB851970:JPB851984 JFF851970:JFF851984 IVJ851970:IVJ851984 ILN851970:ILN851984 IBR851970:IBR851984 HRV851970:HRV851984 HHZ851970:HHZ851984 GYD851970:GYD851984 GOH851970:GOH851984 GEL851970:GEL851984 FUP851970:FUP851984 FKT851970:FKT851984 FAX851970:FAX851984 ERB851970:ERB851984 EHF851970:EHF851984 DXJ851970:DXJ851984 DNN851970:DNN851984 DDR851970:DDR851984 CTV851970:CTV851984 CJZ851970:CJZ851984 CAD851970:CAD851984 BQH851970:BQH851984 BGL851970:BGL851984 AWP851970:AWP851984 AMT851970:AMT851984 ACX851970:ACX851984 TB851970:TB851984 JF851970:JF851984 K851970:K851984 WVR786434:WVR786448 WLV786434:WLV786448 WBZ786434:WBZ786448 VSD786434:VSD786448 VIH786434:VIH786448 UYL786434:UYL786448 UOP786434:UOP786448 UET786434:UET786448 TUX786434:TUX786448 TLB786434:TLB786448 TBF786434:TBF786448 SRJ786434:SRJ786448 SHN786434:SHN786448 RXR786434:RXR786448 RNV786434:RNV786448 RDZ786434:RDZ786448 QUD786434:QUD786448 QKH786434:QKH786448 QAL786434:QAL786448 PQP786434:PQP786448 PGT786434:PGT786448 OWX786434:OWX786448 ONB786434:ONB786448 ODF786434:ODF786448 NTJ786434:NTJ786448 NJN786434:NJN786448 MZR786434:MZR786448 MPV786434:MPV786448 MFZ786434:MFZ786448 LWD786434:LWD786448 LMH786434:LMH786448 LCL786434:LCL786448 KSP786434:KSP786448 KIT786434:KIT786448 JYX786434:JYX786448 JPB786434:JPB786448 JFF786434:JFF786448 IVJ786434:IVJ786448 ILN786434:ILN786448 IBR786434:IBR786448 HRV786434:HRV786448 HHZ786434:HHZ786448 GYD786434:GYD786448 GOH786434:GOH786448 GEL786434:GEL786448 FUP786434:FUP786448 FKT786434:FKT786448 FAX786434:FAX786448 ERB786434:ERB786448 EHF786434:EHF786448 DXJ786434:DXJ786448 DNN786434:DNN786448 DDR786434:DDR786448 CTV786434:CTV786448 CJZ786434:CJZ786448 CAD786434:CAD786448 BQH786434:BQH786448 BGL786434:BGL786448 AWP786434:AWP786448 AMT786434:AMT786448 ACX786434:ACX786448 TB786434:TB786448 JF786434:JF786448 K786434:K786448 WVR720898:WVR720912 WLV720898:WLV720912 WBZ720898:WBZ720912 VSD720898:VSD720912 VIH720898:VIH720912 UYL720898:UYL720912 UOP720898:UOP720912 UET720898:UET720912 TUX720898:TUX720912 TLB720898:TLB720912 TBF720898:TBF720912 SRJ720898:SRJ720912 SHN720898:SHN720912 RXR720898:RXR720912 RNV720898:RNV720912 RDZ720898:RDZ720912 QUD720898:QUD720912 QKH720898:QKH720912 QAL720898:QAL720912 PQP720898:PQP720912 PGT720898:PGT720912 OWX720898:OWX720912 ONB720898:ONB720912 ODF720898:ODF720912 NTJ720898:NTJ720912 NJN720898:NJN720912 MZR720898:MZR720912 MPV720898:MPV720912 MFZ720898:MFZ720912 LWD720898:LWD720912 LMH720898:LMH720912 LCL720898:LCL720912 KSP720898:KSP720912 KIT720898:KIT720912 JYX720898:JYX720912 JPB720898:JPB720912 JFF720898:JFF720912 IVJ720898:IVJ720912 ILN720898:ILN720912 IBR720898:IBR720912 HRV720898:HRV720912 HHZ720898:HHZ720912 GYD720898:GYD720912 GOH720898:GOH720912 GEL720898:GEL720912 FUP720898:FUP720912 FKT720898:FKT720912 FAX720898:FAX720912 ERB720898:ERB720912 EHF720898:EHF720912 DXJ720898:DXJ720912 DNN720898:DNN720912 DDR720898:DDR720912 CTV720898:CTV720912 CJZ720898:CJZ720912 CAD720898:CAD720912 BQH720898:BQH720912 BGL720898:BGL720912 AWP720898:AWP720912 AMT720898:AMT720912 ACX720898:ACX720912 TB720898:TB720912 JF720898:JF720912 K720898:K720912 WVR655362:WVR655376 WLV655362:WLV655376 WBZ655362:WBZ655376 VSD655362:VSD655376 VIH655362:VIH655376 UYL655362:UYL655376 UOP655362:UOP655376 UET655362:UET655376 TUX655362:TUX655376 TLB655362:TLB655376 TBF655362:TBF655376 SRJ655362:SRJ655376 SHN655362:SHN655376 RXR655362:RXR655376 RNV655362:RNV655376 RDZ655362:RDZ655376 QUD655362:QUD655376 QKH655362:QKH655376 QAL655362:QAL655376 PQP655362:PQP655376 PGT655362:PGT655376 OWX655362:OWX655376 ONB655362:ONB655376 ODF655362:ODF655376 NTJ655362:NTJ655376 NJN655362:NJN655376 MZR655362:MZR655376 MPV655362:MPV655376 MFZ655362:MFZ655376 LWD655362:LWD655376 LMH655362:LMH655376 LCL655362:LCL655376 KSP655362:KSP655376 KIT655362:KIT655376 JYX655362:JYX655376 JPB655362:JPB655376 JFF655362:JFF655376 IVJ655362:IVJ655376 ILN655362:ILN655376 IBR655362:IBR655376 HRV655362:HRV655376 HHZ655362:HHZ655376 GYD655362:GYD655376 GOH655362:GOH655376 GEL655362:GEL655376 FUP655362:FUP655376 FKT655362:FKT655376 FAX655362:FAX655376 ERB655362:ERB655376 EHF655362:EHF655376 DXJ655362:DXJ655376 DNN655362:DNN655376 DDR655362:DDR655376 CTV655362:CTV655376 CJZ655362:CJZ655376 CAD655362:CAD655376 BQH655362:BQH655376 BGL655362:BGL655376 AWP655362:AWP655376 AMT655362:AMT655376 ACX655362:ACX655376 TB655362:TB655376 JF655362:JF655376 K655362:K655376 WVR589826:WVR589840 WLV589826:WLV589840 WBZ589826:WBZ589840 VSD589826:VSD589840 VIH589826:VIH589840 UYL589826:UYL589840 UOP589826:UOP589840 UET589826:UET589840 TUX589826:TUX589840 TLB589826:TLB589840 TBF589826:TBF589840 SRJ589826:SRJ589840 SHN589826:SHN589840 RXR589826:RXR589840 RNV589826:RNV589840 RDZ589826:RDZ589840 QUD589826:QUD589840 QKH589826:QKH589840 QAL589826:QAL589840 PQP589826:PQP589840 PGT589826:PGT589840 OWX589826:OWX589840 ONB589826:ONB589840 ODF589826:ODF589840 NTJ589826:NTJ589840 NJN589826:NJN589840 MZR589826:MZR589840 MPV589826:MPV589840 MFZ589826:MFZ589840 LWD589826:LWD589840 LMH589826:LMH589840 LCL589826:LCL589840 KSP589826:KSP589840 KIT589826:KIT589840 JYX589826:JYX589840 JPB589826:JPB589840 JFF589826:JFF589840 IVJ589826:IVJ589840 ILN589826:ILN589840 IBR589826:IBR589840 HRV589826:HRV589840 HHZ589826:HHZ589840 GYD589826:GYD589840 GOH589826:GOH589840 GEL589826:GEL589840 FUP589826:FUP589840 FKT589826:FKT589840 FAX589826:FAX589840 ERB589826:ERB589840 EHF589826:EHF589840 DXJ589826:DXJ589840 DNN589826:DNN589840 DDR589826:DDR589840 CTV589826:CTV589840 CJZ589826:CJZ589840 CAD589826:CAD589840 BQH589826:BQH589840 BGL589826:BGL589840 AWP589826:AWP589840 AMT589826:AMT589840 ACX589826:ACX589840 TB589826:TB589840 JF589826:JF589840 K589826:K589840 WVR524290:WVR524304 WLV524290:WLV524304 WBZ524290:WBZ524304 VSD524290:VSD524304 VIH524290:VIH524304 UYL524290:UYL524304 UOP524290:UOP524304 UET524290:UET524304 TUX524290:TUX524304 TLB524290:TLB524304 TBF524290:TBF524304 SRJ524290:SRJ524304 SHN524290:SHN524304 RXR524290:RXR524304 RNV524290:RNV524304 RDZ524290:RDZ524304 QUD524290:QUD524304 QKH524290:QKH524304 QAL524290:QAL524304 PQP524290:PQP524304 PGT524290:PGT524304 OWX524290:OWX524304 ONB524290:ONB524304 ODF524290:ODF524304 NTJ524290:NTJ524304 NJN524290:NJN524304 MZR524290:MZR524304 MPV524290:MPV524304 MFZ524290:MFZ524304 LWD524290:LWD524304 LMH524290:LMH524304 LCL524290:LCL524304 KSP524290:KSP524304 KIT524290:KIT524304 JYX524290:JYX524304 JPB524290:JPB524304 JFF524290:JFF524304 IVJ524290:IVJ524304 ILN524290:ILN524304 IBR524290:IBR524304 HRV524290:HRV524304 HHZ524290:HHZ524304 GYD524290:GYD524304 GOH524290:GOH524304 GEL524290:GEL524304 FUP524290:FUP524304 FKT524290:FKT524304 FAX524290:FAX524304 ERB524290:ERB524304 EHF524290:EHF524304 DXJ524290:DXJ524304 DNN524290:DNN524304 DDR524290:DDR524304 CTV524290:CTV524304 CJZ524290:CJZ524304 CAD524290:CAD524304 BQH524290:BQH524304 BGL524290:BGL524304 AWP524290:AWP524304 AMT524290:AMT524304 ACX524290:ACX524304 TB524290:TB524304 JF524290:JF524304 K524290:K524304 WVR458754:WVR458768 WLV458754:WLV458768 WBZ458754:WBZ458768 VSD458754:VSD458768 VIH458754:VIH458768 UYL458754:UYL458768 UOP458754:UOP458768 UET458754:UET458768 TUX458754:TUX458768 TLB458754:TLB458768 TBF458754:TBF458768 SRJ458754:SRJ458768 SHN458754:SHN458768 RXR458754:RXR458768 RNV458754:RNV458768 RDZ458754:RDZ458768 QUD458754:QUD458768 QKH458754:QKH458768 QAL458754:QAL458768 PQP458754:PQP458768 PGT458754:PGT458768 OWX458754:OWX458768 ONB458754:ONB458768 ODF458754:ODF458768 NTJ458754:NTJ458768 NJN458754:NJN458768 MZR458754:MZR458768 MPV458754:MPV458768 MFZ458754:MFZ458768 LWD458754:LWD458768 LMH458754:LMH458768 LCL458754:LCL458768 KSP458754:KSP458768 KIT458754:KIT458768 JYX458754:JYX458768 JPB458754:JPB458768 JFF458754:JFF458768 IVJ458754:IVJ458768 ILN458754:ILN458768 IBR458754:IBR458768 HRV458754:HRV458768 HHZ458754:HHZ458768 GYD458754:GYD458768 GOH458754:GOH458768 GEL458754:GEL458768 FUP458754:FUP458768 FKT458754:FKT458768 FAX458754:FAX458768 ERB458754:ERB458768 EHF458754:EHF458768 DXJ458754:DXJ458768 DNN458754:DNN458768 DDR458754:DDR458768 CTV458754:CTV458768 CJZ458754:CJZ458768 CAD458754:CAD458768 BQH458754:BQH458768 BGL458754:BGL458768 AWP458754:AWP458768 AMT458754:AMT458768 ACX458754:ACX458768 TB458754:TB458768 JF458754:JF458768 K458754:K458768 WVR393218:WVR393232 WLV393218:WLV393232 WBZ393218:WBZ393232 VSD393218:VSD393232 VIH393218:VIH393232 UYL393218:UYL393232 UOP393218:UOP393232 UET393218:UET393232 TUX393218:TUX393232 TLB393218:TLB393232 TBF393218:TBF393232 SRJ393218:SRJ393232 SHN393218:SHN393232 RXR393218:RXR393232 RNV393218:RNV393232 RDZ393218:RDZ393232 QUD393218:QUD393232 QKH393218:QKH393232 QAL393218:QAL393232 PQP393218:PQP393232 PGT393218:PGT393232 OWX393218:OWX393232 ONB393218:ONB393232 ODF393218:ODF393232 NTJ393218:NTJ393232 NJN393218:NJN393232 MZR393218:MZR393232 MPV393218:MPV393232 MFZ393218:MFZ393232 LWD393218:LWD393232 LMH393218:LMH393232 LCL393218:LCL393232 KSP393218:KSP393232 KIT393218:KIT393232 JYX393218:JYX393232 JPB393218:JPB393232 JFF393218:JFF393232 IVJ393218:IVJ393232 ILN393218:ILN393232 IBR393218:IBR393232 HRV393218:HRV393232 HHZ393218:HHZ393232 GYD393218:GYD393232 GOH393218:GOH393232 GEL393218:GEL393232 FUP393218:FUP393232 FKT393218:FKT393232 FAX393218:FAX393232 ERB393218:ERB393232 EHF393218:EHF393232 DXJ393218:DXJ393232 DNN393218:DNN393232 DDR393218:DDR393232 CTV393218:CTV393232 CJZ393218:CJZ393232 CAD393218:CAD393232 BQH393218:BQH393232 BGL393218:BGL393232 AWP393218:AWP393232 AMT393218:AMT393232 ACX393218:ACX393232 TB393218:TB393232 JF393218:JF393232 K393218:K393232 WVR327682:WVR327696 WLV327682:WLV327696 WBZ327682:WBZ327696 VSD327682:VSD327696 VIH327682:VIH327696 UYL327682:UYL327696 UOP327682:UOP327696 UET327682:UET327696 TUX327682:TUX327696 TLB327682:TLB327696 TBF327682:TBF327696 SRJ327682:SRJ327696 SHN327682:SHN327696 RXR327682:RXR327696 RNV327682:RNV327696 RDZ327682:RDZ327696 QUD327682:QUD327696 QKH327682:QKH327696 QAL327682:QAL327696 PQP327682:PQP327696 PGT327682:PGT327696 OWX327682:OWX327696 ONB327682:ONB327696 ODF327682:ODF327696 NTJ327682:NTJ327696 NJN327682:NJN327696 MZR327682:MZR327696 MPV327682:MPV327696 MFZ327682:MFZ327696 LWD327682:LWD327696 LMH327682:LMH327696 LCL327682:LCL327696 KSP327682:KSP327696 KIT327682:KIT327696 JYX327682:JYX327696 JPB327682:JPB327696 JFF327682:JFF327696 IVJ327682:IVJ327696 ILN327682:ILN327696 IBR327682:IBR327696 HRV327682:HRV327696 HHZ327682:HHZ327696 GYD327682:GYD327696 GOH327682:GOH327696 GEL327682:GEL327696 FUP327682:FUP327696 FKT327682:FKT327696 FAX327682:FAX327696 ERB327682:ERB327696 EHF327682:EHF327696 DXJ327682:DXJ327696 DNN327682:DNN327696 DDR327682:DDR327696 CTV327682:CTV327696 CJZ327682:CJZ327696 CAD327682:CAD327696 BQH327682:BQH327696 BGL327682:BGL327696 AWP327682:AWP327696 AMT327682:AMT327696 ACX327682:ACX327696 TB327682:TB327696 JF327682:JF327696 K327682:K327696 WVR262146:WVR262160 WLV262146:WLV262160 WBZ262146:WBZ262160 VSD262146:VSD262160 VIH262146:VIH262160 UYL262146:UYL262160 UOP262146:UOP262160 UET262146:UET262160 TUX262146:TUX262160 TLB262146:TLB262160 TBF262146:TBF262160 SRJ262146:SRJ262160 SHN262146:SHN262160 RXR262146:RXR262160 RNV262146:RNV262160 RDZ262146:RDZ262160 QUD262146:QUD262160 QKH262146:QKH262160 QAL262146:QAL262160 PQP262146:PQP262160 PGT262146:PGT262160 OWX262146:OWX262160 ONB262146:ONB262160 ODF262146:ODF262160 NTJ262146:NTJ262160 NJN262146:NJN262160 MZR262146:MZR262160 MPV262146:MPV262160 MFZ262146:MFZ262160 LWD262146:LWD262160 LMH262146:LMH262160 LCL262146:LCL262160 KSP262146:KSP262160 KIT262146:KIT262160 JYX262146:JYX262160 JPB262146:JPB262160 JFF262146:JFF262160 IVJ262146:IVJ262160 ILN262146:ILN262160 IBR262146:IBR262160 HRV262146:HRV262160 HHZ262146:HHZ262160 GYD262146:GYD262160 GOH262146:GOH262160 GEL262146:GEL262160 FUP262146:FUP262160 FKT262146:FKT262160 FAX262146:FAX262160 ERB262146:ERB262160 EHF262146:EHF262160 DXJ262146:DXJ262160 DNN262146:DNN262160 DDR262146:DDR262160 CTV262146:CTV262160 CJZ262146:CJZ262160 CAD262146:CAD262160 BQH262146:BQH262160 BGL262146:BGL262160 AWP262146:AWP262160 AMT262146:AMT262160 ACX262146:ACX262160 TB262146:TB262160 JF262146:JF262160 K262146:K262160 WVR196610:WVR196624 WLV196610:WLV196624 WBZ196610:WBZ196624 VSD196610:VSD196624 VIH196610:VIH196624 UYL196610:UYL196624 UOP196610:UOP196624 UET196610:UET196624 TUX196610:TUX196624 TLB196610:TLB196624 TBF196610:TBF196624 SRJ196610:SRJ196624 SHN196610:SHN196624 RXR196610:RXR196624 RNV196610:RNV196624 RDZ196610:RDZ196624 QUD196610:QUD196624 QKH196610:QKH196624 QAL196610:QAL196624 PQP196610:PQP196624 PGT196610:PGT196624 OWX196610:OWX196624 ONB196610:ONB196624 ODF196610:ODF196624 NTJ196610:NTJ196624 NJN196610:NJN196624 MZR196610:MZR196624 MPV196610:MPV196624 MFZ196610:MFZ196624 LWD196610:LWD196624 LMH196610:LMH196624 LCL196610:LCL196624 KSP196610:KSP196624 KIT196610:KIT196624 JYX196610:JYX196624 JPB196610:JPB196624 JFF196610:JFF196624 IVJ196610:IVJ196624 ILN196610:ILN196624 IBR196610:IBR196624 HRV196610:HRV196624 HHZ196610:HHZ196624 GYD196610:GYD196624 GOH196610:GOH196624 GEL196610:GEL196624 FUP196610:FUP196624 FKT196610:FKT196624 FAX196610:FAX196624 ERB196610:ERB196624 EHF196610:EHF196624 DXJ196610:DXJ196624 DNN196610:DNN196624 DDR196610:DDR196624 CTV196610:CTV196624 CJZ196610:CJZ196624 CAD196610:CAD196624 BQH196610:BQH196624 BGL196610:BGL196624 AWP196610:AWP196624 AMT196610:AMT196624 ACX196610:ACX196624 TB196610:TB196624 JF196610:JF196624 K196610:K196624 WVR131074:WVR131088 WLV131074:WLV131088 WBZ131074:WBZ131088 VSD131074:VSD131088 VIH131074:VIH131088 UYL131074:UYL131088 UOP131074:UOP131088 UET131074:UET131088 TUX131074:TUX131088 TLB131074:TLB131088 TBF131074:TBF131088 SRJ131074:SRJ131088 SHN131074:SHN131088 RXR131074:RXR131088 RNV131074:RNV131088 RDZ131074:RDZ131088 QUD131074:QUD131088 QKH131074:QKH131088 QAL131074:QAL131088 PQP131074:PQP131088 PGT131074:PGT131088 OWX131074:OWX131088 ONB131074:ONB131088 ODF131074:ODF131088 NTJ131074:NTJ131088 NJN131074:NJN131088 MZR131074:MZR131088 MPV131074:MPV131088 MFZ131074:MFZ131088 LWD131074:LWD131088 LMH131074:LMH131088 LCL131074:LCL131088 KSP131074:KSP131088 KIT131074:KIT131088 JYX131074:JYX131088 JPB131074:JPB131088 JFF131074:JFF131088 IVJ131074:IVJ131088 ILN131074:ILN131088 IBR131074:IBR131088 HRV131074:HRV131088 HHZ131074:HHZ131088 GYD131074:GYD131088 GOH131074:GOH131088 GEL131074:GEL131088 FUP131074:FUP131088 FKT131074:FKT131088 FAX131074:FAX131088 ERB131074:ERB131088 EHF131074:EHF131088 DXJ131074:DXJ131088 DNN131074:DNN131088 DDR131074:DDR131088 CTV131074:CTV131088 CJZ131074:CJZ131088 CAD131074:CAD131088 BQH131074:BQH131088 BGL131074:BGL131088 AWP131074:AWP131088 AMT131074:AMT131088 ACX131074:ACX131088 TB131074:TB131088 JF131074:JF131088 K131074:K131088 WVR65538:WVR65552 WLV65538:WLV65552 WBZ65538:WBZ65552 VSD65538:VSD65552 VIH65538:VIH65552 UYL65538:UYL65552 UOP65538:UOP65552 UET65538:UET65552 TUX65538:TUX65552 TLB65538:TLB65552 TBF65538:TBF65552 SRJ65538:SRJ65552 SHN65538:SHN65552 RXR65538:RXR65552 RNV65538:RNV65552 RDZ65538:RDZ65552 QUD65538:QUD65552 QKH65538:QKH65552 QAL65538:QAL65552 PQP65538:PQP65552 PGT65538:PGT65552 OWX65538:OWX65552 ONB65538:ONB65552 ODF65538:ODF65552 NTJ65538:NTJ65552 NJN65538:NJN65552 MZR65538:MZR65552 MPV65538:MPV65552 MFZ65538:MFZ65552 LWD65538:LWD65552 LMH65538:LMH65552 LCL65538:LCL65552 KSP65538:KSP65552 KIT65538:KIT65552 JYX65538:JYX65552 JPB65538:JPB65552 JFF65538:JFF65552 IVJ65538:IVJ65552 ILN65538:ILN65552 IBR65538:IBR65552 HRV65538:HRV65552 HHZ65538:HHZ65552 GYD65538:GYD65552 GOH65538:GOH65552 GEL65538:GEL65552 FUP65538:FUP65552 FKT65538:FKT65552 FAX65538:FAX65552 ERB65538:ERB65552 EHF65538:EHF65552 DXJ65538:DXJ65552 DNN65538:DNN65552 DDR65538:DDR65552 CTV65538:CTV65552 CJZ65538:CJZ65552 CAD65538:CAD65552 BQH65538:BQH65552 BGL65538:BGL65552 AWP65538:AWP65552 AMT65538:AMT65552 ACX65538:ACX65552 TB65538:TB65552 JF65538:JF65552 K65538:K65552 WLV983042:WLV983056 JF9:JF19 TB9:TB19 ACX9:ACX19 AMT9:AMT19 AWP9:AWP19 BGL9:BGL19 BQH9:BQH19 CAD9:CAD19 CJZ9:CJZ19 CTV9:CTV19 DDR9:DDR19 DNN9:DNN19 DXJ9:DXJ19 EHF9:EHF19 ERB9:ERB19 FAX9:FAX19 FKT9:FKT19 FUP9:FUP19 GEL9:GEL19 GOH9:GOH19 GYD9:GYD19 HHZ9:HHZ19 HRV9:HRV19 IBR9:IBR19 ILN9:ILN19 IVJ9:IVJ19 JFF9:JFF19 JPB9:JPB19 JYX9:JYX19 KIT9:KIT19 KSP9:KSP19 LCL9:LCL19 LMH9:LMH19 LWD9:LWD19 MFZ9:MFZ19 MPV9:MPV19 MZR9:MZR19 NJN9:NJN19 NTJ9:NTJ19 ODF9:ODF19 ONB9:ONB19 OWX9:OWX19 PGT9:PGT19 PQP9:PQP19 QAL9:QAL19 QKH9:QKH19 QUD9:QUD19 RDZ9:RDZ19 RNV9:RNV19 RXR9:RXR19 SHN9:SHN19 SRJ9:SRJ19 TBF9:TBF19 TLB9:TLB19 TUX9:TUX19 UET9:UET19 UOP9:UOP19 UYL9:UYL19 VIH9:VIH19 VSD9:VSD19 WBZ9:WBZ19 WLV9:WLV19 WVR9:WVR19" xr:uid="{FAFC9380-B55F-471A-8450-8285BD35AB6E}">
      <formula1>$Q$8:$Q$8</formula1>
    </dataValidation>
  </dataValidations>
  <pageMargins left="0.7" right="0.7" top="0.75" bottom="0.75" header="0.3" footer="0.3"/>
  <pageSetup scale="7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7564B9B-C855-423E-A780-9EFC174EB007}">
          <x14:formula1>
            <xm:f>'Drop Downs'!$Q$2:$Q$5</xm:f>
          </x14:formula1>
          <xm:sqref>H9:H19 H30:H39</xm:sqref>
        </x14:dataValidation>
        <x14:dataValidation type="list" allowBlank="1" showInputMessage="1" showErrorMessage="1" xr:uid="{FC4B9536-016F-4619-90B5-D15A0EE07192}">
          <x14:formula1>
            <xm:f>'Drop Downs'!$P$2:$P$3</xm:f>
          </x14:formula1>
          <xm:sqref>K9:K19 K30:K39</xm:sqref>
        </x14:dataValidation>
        <x14:dataValidation type="list" allowBlank="1" showInputMessage="1" showErrorMessage="1" xr:uid="{F9AF9BAA-2884-4DB5-8643-AF2BAE656758}">
          <x14:formula1>
            <xm:f>'Drop Downs'!$R$2:$R$5</xm:f>
          </x14:formula1>
          <xm:sqref>L9:L19 L30:L39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51FC8-BA82-46BF-88F1-DD4D1DA8428D}">
  <sheetPr codeName="Sheet8">
    <tabColor theme="4" tint="0.59999389629810485"/>
    <pageSetUpPr fitToPage="1"/>
  </sheetPr>
  <dimension ref="A1:L81"/>
  <sheetViews>
    <sheetView showGridLines="0" zoomScale="80" zoomScaleNormal="80" workbookViewId="0">
      <selection activeCell="F53" sqref="F53:G53"/>
    </sheetView>
  </sheetViews>
  <sheetFormatPr defaultColWidth="0" defaultRowHeight="14.5" zeroHeight="1" x14ac:dyDescent="0.35"/>
  <cols>
    <col min="1" max="1" width="55.54296875" style="54" customWidth="1"/>
    <col min="2" max="2" width="20.453125" style="54" bestFit="1" customWidth="1"/>
    <col min="3" max="3" width="12.26953125" style="54" customWidth="1"/>
    <col min="4" max="4" width="16.453125" style="54" customWidth="1"/>
    <col min="5" max="5" width="12.26953125" style="54" customWidth="1"/>
    <col min="6" max="6" width="10.7265625" style="54" customWidth="1"/>
    <col min="7" max="7" width="25.1796875" style="66" customWidth="1"/>
    <col min="8" max="8" width="1.26953125" style="54" customWidth="1"/>
    <col min="9" max="11" width="9.1796875" style="54" hidden="1" customWidth="1"/>
    <col min="12" max="12" width="12.26953125" style="54" hidden="1" customWidth="1"/>
    <col min="13" max="16384" width="9.1796875" style="54" hidden="1"/>
  </cols>
  <sheetData>
    <row r="1" spans="1:12" s="51" customFormat="1" x14ac:dyDescent="0.35">
      <c r="A1" s="48" t="s">
        <v>489</v>
      </c>
      <c r="B1" s="874" t="s">
        <v>495</v>
      </c>
      <c r="C1" s="874"/>
      <c r="D1" s="874"/>
      <c r="E1" s="593"/>
      <c r="F1" s="49"/>
      <c r="G1" s="50"/>
    </row>
    <row r="2" spans="1:12" x14ac:dyDescent="0.35">
      <c r="A2" s="52"/>
      <c r="B2" s="875"/>
      <c r="C2" s="875"/>
      <c r="D2" s="875"/>
      <c r="E2" s="593"/>
      <c r="F2" s="52"/>
      <c r="G2" s="53"/>
    </row>
    <row r="3" spans="1:12" ht="77.5" customHeight="1" x14ac:dyDescent="0.35">
      <c r="A3" s="595" t="s">
        <v>496</v>
      </c>
      <c r="B3" s="595" t="s">
        <v>459</v>
      </c>
      <c r="C3" s="595" t="s">
        <v>497</v>
      </c>
      <c r="D3" s="595" t="s">
        <v>498</v>
      </c>
      <c r="E3" s="594"/>
      <c r="F3" s="876" t="s">
        <v>499</v>
      </c>
      <c r="G3" s="877"/>
    </row>
    <row r="4" spans="1:12" x14ac:dyDescent="0.35">
      <c r="A4" s="871" t="s">
        <v>500</v>
      </c>
      <c r="B4" s="872"/>
      <c r="C4" s="872"/>
      <c r="D4" s="872"/>
      <c r="E4" s="872"/>
      <c r="F4" s="872"/>
      <c r="G4" s="873"/>
    </row>
    <row r="5" spans="1:12" x14ac:dyDescent="0.35">
      <c r="A5" s="55" t="s">
        <v>501</v>
      </c>
      <c r="B5" s="396"/>
      <c r="C5" s="56" t="e">
        <f>+B5/'Unit Mix'!$B$40</f>
        <v>#DIV/0!</v>
      </c>
      <c r="D5" s="57" t="e">
        <f>+B5/'Unit Mix'!$D$40</f>
        <v>#DIV/0!</v>
      </c>
      <c r="E5" s="59"/>
      <c r="F5" s="869"/>
      <c r="G5" s="870"/>
      <c r="L5" s="70"/>
    </row>
    <row r="6" spans="1:12" x14ac:dyDescent="0.35">
      <c r="A6" s="55" t="s">
        <v>502</v>
      </c>
      <c r="B6" s="396"/>
      <c r="C6" s="56" t="e">
        <f>+B6/'Unit Mix'!$B$40</f>
        <v>#DIV/0!</v>
      </c>
      <c r="D6" s="57" t="e">
        <f>+B6/'Unit Mix'!$D$40</f>
        <v>#DIV/0!</v>
      </c>
      <c r="E6" s="59"/>
      <c r="F6" s="869"/>
      <c r="G6" s="870"/>
    </row>
    <row r="7" spans="1:12" x14ac:dyDescent="0.35">
      <c r="A7" s="397" t="s">
        <v>503</v>
      </c>
      <c r="B7" s="396">
        <v>0</v>
      </c>
      <c r="C7" s="56" t="e">
        <f>+B7/'Unit Mix'!$B$40</f>
        <v>#DIV/0!</v>
      </c>
      <c r="D7" s="57" t="e">
        <f>+B7/'Unit Mix'!$D$40</f>
        <v>#DIV/0!</v>
      </c>
      <c r="E7" s="59"/>
      <c r="F7" s="869"/>
      <c r="G7" s="870"/>
    </row>
    <row r="8" spans="1:12" x14ac:dyDescent="0.35">
      <c r="A8" s="871" t="s">
        <v>504</v>
      </c>
      <c r="B8" s="872"/>
      <c r="C8" s="872"/>
      <c r="D8" s="872"/>
      <c r="E8" s="872"/>
      <c r="F8" s="872"/>
      <c r="G8" s="873"/>
    </row>
    <row r="9" spans="1:12" x14ac:dyDescent="0.35">
      <c r="A9" s="55" t="s">
        <v>505</v>
      </c>
      <c r="B9" s="396"/>
      <c r="C9" s="56" t="e">
        <f>+B9/'Unit Mix'!$B$40</f>
        <v>#DIV/0!</v>
      </c>
      <c r="D9" s="57" t="e">
        <f>+B9/'Unit Mix'!$D$40</f>
        <v>#DIV/0!</v>
      </c>
      <c r="E9" s="59"/>
      <c r="F9" s="869"/>
      <c r="G9" s="870"/>
    </row>
    <row r="10" spans="1:12" x14ac:dyDescent="0.35">
      <c r="A10" s="55" t="s">
        <v>506</v>
      </c>
      <c r="B10" s="396"/>
      <c r="C10" s="56" t="e">
        <f>+B10/'Unit Mix'!$B$40</f>
        <v>#DIV/0!</v>
      </c>
      <c r="D10" s="57" t="e">
        <f>+B10/'Unit Mix'!$D$40</f>
        <v>#DIV/0!</v>
      </c>
      <c r="E10" s="59"/>
      <c r="F10" s="869"/>
      <c r="G10" s="870"/>
    </row>
    <row r="11" spans="1:12" x14ac:dyDescent="0.35">
      <c r="A11" s="55" t="s">
        <v>507</v>
      </c>
      <c r="B11" s="396"/>
      <c r="C11" s="56" t="e">
        <f>+B11/'Unit Mix'!$B$40</f>
        <v>#DIV/0!</v>
      </c>
      <c r="D11" s="57" t="e">
        <f>+B11/'Unit Mix'!$D$40</f>
        <v>#DIV/0!</v>
      </c>
      <c r="E11" s="59"/>
      <c r="F11" s="869"/>
      <c r="G11" s="870"/>
    </row>
    <row r="12" spans="1:12" x14ac:dyDescent="0.35">
      <c r="A12" s="397" t="s">
        <v>503</v>
      </c>
      <c r="B12" s="396"/>
      <c r="C12" s="56" t="e">
        <f>+B12/'Unit Mix'!$B$40</f>
        <v>#DIV/0!</v>
      </c>
      <c r="D12" s="57" t="e">
        <f>+B12/'Unit Mix'!$D$40</f>
        <v>#DIV/0!</v>
      </c>
      <c r="E12" s="59"/>
      <c r="F12" s="869"/>
      <c r="G12" s="870"/>
    </row>
    <row r="13" spans="1:12" x14ac:dyDescent="0.35">
      <c r="A13" s="871" t="s">
        <v>508</v>
      </c>
      <c r="B13" s="872"/>
      <c r="C13" s="872"/>
      <c r="D13" s="872"/>
      <c r="E13" s="872"/>
      <c r="F13" s="872"/>
      <c r="G13" s="873"/>
    </row>
    <row r="14" spans="1:12" x14ac:dyDescent="0.35">
      <c r="A14" s="55" t="s">
        <v>509</v>
      </c>
      <c r="B14" s="396"/>
      <c r="C14" s="56" t="e">
        <f>+B14/'Unit Mix'!$B$40</f>
        <v>#DIV/0!</v>
      </c>
      <c r="D14" s="57" t="e">
        <f>+B14/'Unit Mix'!$D$40</f>
        <v>#DIV/0!</v>
      </c>
      <c r="E14" s="59"/>
      <c r="F14" s="869"/>
      <c r="G14" s="870"/>
    </row>
    <row r="15" spans="1:12" x14ac:dyDescent="0.35">
      <c r="A15" s="55" t="s">
        <v>510</v>
      </c>
      <c r="B15" s="396"/>
      <c r="C15" s="56" t="e">
        <f>+B15/'Unit Mix'!$B$40</f>
        <v>#DIV/0!</v>
      </c>
      <c r="D15" s="57" t="e">
        <f>+B15/'Unit Mix'!$D$40</f>
        <v>#DIV/0!</v>
      </c>
      <c r="E15" s="59"/>
      <c r="F15" s="869"/>
      <c r="G15" s="870"/>
    </row>
    <row r="16" spans="1:12" x14ac:dyDescent="0.35">
      <c r="A16" s="55" t="s">
        <v>511</v>
      </c>
      <c r="B16" s="396"/>
      <c r="C16" s="56" t="e">
        <f>+B16/'Unit Mix'!$B$40</f>
        <v>#DIV/0!</v>
      </c>
      <c r="D16" s="57" t="e">
        <f>+B16/'Unit Mix'!$D$40</f>
        <v>#DIV/0!</v>
      </c>
      <c r="E16" s="59"/>
      <c r="F16" s="869"/>
      <c r="G16" s="870"/>
    </row>
    <row r="17" spans="1:7" ht="15" customHeight="1" x14ac:dyDescent="0.35">
      <c r="A17" s="55" t="s">
        <v>512</v>
      </c>
      <c r="B17" s="396"/>
      <c r="C17" s="56" t="e">
        <f>+B17/'Unit Mix'!$B$40</f>
        <v>#DIV/0!</v>
      </c>
      <c r="D17" s="57" t="e">
        <f>+B17/'Unit Mix'!$D$40</f>
        <v>#DIV/0!</v>
      </c>
      <c r="E17" s="59"/>
      <c r="F17" s="305" t="str">
        <f>IF(B17=0,"",B17/SUM($B$14:$B$21))</f>
        <v/>
      </c>
      <c r="G17" s="306" t="s">
        <v>513</v>
      </c>
    </row>
    <row r="18" spans="1:7" x14ac:dyDescent="0.35">
      <c r="A18" s="55" t="s">
        <v>514</v>
      </c>
      <c r="B18" s="396"/>
      <c r="C18" s="56" t="e">
        <f>+B18/'Unit Mix'!$B$40</f>
        <v>#DIV/0!</v>
      </c>
      <c r="D18" s="57" t="e">
        <f>+B18/'Unit Mix'!$D$40</f>
        <v>#DIV/0!</v>
      </c>
      <c r="E18" s="59"/>
      <c r="F18" s="305" t="str">
        <f>IF(B18=0,"",B18/SUM($B$14:$B$21))</f>
        <v/>
      </c>
      <c r="G18" s="306" t="s">
        <v>513</v>
      </c>
    </row>
    <row r="19" spans="1:7" x14ac:dyDescent="0.35">
      <c r="A19" s="55" t="s">
        <v>515</v>
      </c>
      <c r="B19" s="396"/>
      <c r="C19" s="56" t="e">
        <f>+B19/'Unit Mix'!$B$40</f>
        <v>#DIV/0!</v>
      </c>
      <c r="D19" s="57" t="e">
        <f>+B19/'Unit Mix'!$D$40</f>
        <v>#DIV/0!</v>
      </c>
      <c r="E19" s="59"/>
      <c r="F19" s="305" t="str">
        <f>IF(B19=0,"",B19/SUM($B$14:$B$21))</f>
        <v/>
      </c>
      <c r="G19" s="306" t="s">
        <v>513</v>
      </c>
    </row>
    <row r="20" spans="1:7" x14ac:dyDescent="0.35">
      <c r="A20" s="55" t="s">
        <v>516</v>
      </c>
      <c r="B20" s="396"/>
      <c r="C20" s="56" t="e">
        <f>+B20/'Unit Mix'!$B$40</f>
        <v>#DIV/0!</v>
      </c>
      <c r="D20" s="57" t="e">
        <f>+B20/'Unit Mix'!$D$40</f>
        <v>#DIV/0!</v>
      </c>
      <c r="E20" s="59"/>
      <c r="F20" s="869"/>
      <c r="G20" s="870"/>
    </row>
    <row r="21" spans="1:7" x14ac:dyDescent="0.35">
      <c r="A21" s="55" t="s">
        <v>517</v>
      </c>
      <c r="B21" s="396"/>
      <c r="C21" s="56" t="e">
        <f>+B21/'Unit Mix'!$B$40</f>
        <v>#DIV/0!</v>
      </c>
      <c r="D21" s="57" t="e">
        <f>+B21/'Unit Mix'!$D$40</f>
        <v>#DIV/0!</v>
      </c>
      <c r="E21" s="59"/>
      <c r="F21" s="305" t="str">
        <f>IF(B21=0,"",B21/SUM($B$14:$B$21))</f>
        <v/>
      </c>
      <c r="G21" s="306" t="s">
        <v>513</v>
      </c>
    </row>
    <row r="22" spans="1:7" x14ac:dyDescent="0.35">
      <c r="A22" s="397" t="s">
        <v>503</v>
      </c>
      <c r="B22" s="396"/>
      <c r="C22" s="56" t="e">
        <f>+B22/'Unit Mix'!$B$40</f>
        <v>#DIV/0!</v>
      </c>
      <c r="D22" s="57" t="e">
        <f>+B22/'Unit Mix'!$D$40</f>
        <v>#DIV/0!</v>
      </c>
      <c r="E22" s="59"/>
      <c r="F22" s="305" t="str">
        <f>IF(B22=0,"",B22/SUM($B$14:$B$21))</f>
        <v/>
      </c>
      <c r="G22" s="306" t="s">
        <v>513</v>
      </c>
    </row>
    <row r="23" spans="1:7" x14ac:dyDescent="0.35">
      <c r="A23" s="871" t="s">
        <v>518</v>
      </c>
      <c r="B23" s="872"/>
      <c r="C23" s="872"/>
      <c r="D23" s="872"/>
      <c r="E23" s="872"/>
      <c r="F23" s="872"/>
      <c r="G23" s="873"/>
    </row>
    <row r="24" spans="1:7" x14ac:dyDescent="0.35">
      <c r="A24" s="55" t="s">
        <v>519</v>
      </c>
      <c r="B24" s="396"/>
      <c r="C24" s="56" t="e">
        <f>+B24/'Unit Mix'!$B$40</f>
        <v>#DIV/0!</v>
      </c>
      <c r="D24" s="57" t="e">
        <f>+B24/'Unit Mix'!$D$40</f>
        <v>#DIV/0!</v>
      </c>
      <c r="E24" s="59"/>
      <c r="F24" s="305" t="str">
        <f>IF(B24=0,"",B24/SUM($B$14:$B$21))</f>
        <v/>
      </c>
      <c r="G24" s="306" t="s">
        <v>513</v>
      </c>
    </row>
    <row r="25" spans="1:7" x14ac:dyDescent="0.35">
      <c r="A25" s="55" t="s">
        <v>520</v>
      </c>
      <c r="B25" s="396"/>
      <c r="C25" s="56" t="e">
        <f>+B25/'Unit Mix'!$B$40</f>
        <v>#DIV/0!</v>
      </c>
      <c r="D25" s="57" t="e">
        <f>+B25/'Unit Mix'!$D$40</f>
        <v>#DIV/0!</v>
      </c>
      <c r="E25" s="59"/>
      <c r="F25" s="305" t="str">
        <f>IF(B25=0,"",B25/SUM($B$14:$B$21))</f>
        <v/>
      </c>
      <c r="G25" s="306" t="s">
        <v>513</v>
      </c>
    </row>
    <row r="26" spans="1:7" x14ac:dyDescent="0.35">
      <c r="A26" s="55" t="s">
        <v>521</v>
      </c>
      <c r="B26" s="396"/>
      <c r="C26" s="56" t="e">
        <f>+B26/'Unit Mix'!$B$40</f>
        <v>#DIV/0!</v>
      </c>
      <c r="D26" s="57" t="e">
        <f>+B26/'Unit Mix'!$D$40</f>
        <v>#DIV/0!</v>
      </c>
      <c r="E26" s="59"/>
      <c r="F26" s="305" t="str">
        <f>IF(B26=0,"",B26/SUM($B$14:$B$21))</f>
        <v/>
      </c>
      <c r="G26" s="306" t="s">
        <v>513</v>
      </c>
    </row>
    <row r="27" spans="1:7" x14ac:dyDescent="0.35">
      <c r="A27" s="397" t="s">
        <v>503</v>
      </c>
      <c r="B27" s="396"/>
      <c r="C27" s="56" t="e">
        <f>+B27/'Unit Mix'!$B$40</f>
        <v>#DIV/0!</v>
      </c>
      <c r="D27" s="57" t="e">
        <f>+B27/'Unit Mix'!$D$40</f>
        <v>#DIV/0!</v>
      </c>
      <c r="E27" s="59"/>
      <c r="F27" s="305" t="str">
        <f>IF(B27=0,"",B27/SUM($B$14:$B$21))</f>
        <v/>
      </c>
      <c r="G27" s="306" t="s">
        <v>513</v>
      </c>
    </row>
    <row r="28" spans="1:7" x14ac:dyDescent="0.35">
      <c r="A28" s="871" t="s">
        <v>522</v>
      </c>
      <c r="B28" s="872"/>
      <c r="C28" s="872"/>
      <c r="D28" s="872"/>
      <c r="E28" s="872"/>
      <c r="F28" s="872"/>
      <c r="G28" s="873"/>
    </row>
    <row r="29" spans="1:7" x14ac:dyDescent="0.35">
      <c r="A29" s="55" t="s">
        <v>523</v>
      </c>
      <c r="B29" s="396"/>
      <c r="C29" s="56" t="e">
        <f>+B29/'Unit Mix'!$B$40</f>
        <v>#DIV/0!</v>
      </c>
      <c r="D29" s="57" t="e">
        <f>+B29/'Unit Mix'!$D$40</f>
        <v>#DIV/0!</v>
      </c>
      <c r="E29" s="59"/>
      <c r="F29" s="869"/>
      <c r="G29" s="870"/>
    </row>
    <row r="30" spans="1:7" x14ac:dyDescent="0.35">
      <c r="A30" s="55" t="s">
        <v>524</v>
      </c>
      <c r="B30" s="396"/>
      <c r="C30" s="56" t="e">
        <f>+B30/'Unit Mix'!$B$40</f>
        <v>#DIV/0!</v>
      </c>
      <c r="D30" s="57" t="e">
        <f>+B30/'Unit Mix'!$D$40</f>
        <v>#DIV/0!</v>
      </c>
      <c r="E30" s="59"/>
      <c r="F30" s="869"/>
      <c r="G30" s="870"/>
    </row>
    <row r="31" spans="1:7" x14ac:dyDescent="0.35">
      <c r="A31" s="55" t="s">
        <v>525</v>
      </c>
      <c r="B31" s="396"/>
      <c r="C31" s="56" t="e">
        <f>+B31/'Unit Mix'!$B$40</f>
        <v>#DIV/0!</v>
      </c>
      <c r="D31" s="57" t="e">
        <f>+B31/'Unit Mix'!$D$40</f>
        <v>#DIV/0!</v>
      </c>
      <c r="E31" s="59"/>
      <c r="F31" s="869"/>
      <c r="G31" s="870"/>
    </row>
    <row r="32" spans="1:7" x14ac:dyDescent="0.35">
      <c r="A32" s="55" t="s">
        <v>60</v>
      </c>
      <c r="B32" s="396"/>
      <c r="C32" s="56" t="e">
        <f>+B32/'Unit Mix'!$B$40</f>
        <v>#DIV/0!</v>
      </c>
      <c r="D32" s="57" t="e">
        <f>+B32/'Unit Mix'!$D$40</f>
        <v>#DIV/0!</v>
      </c>
      <c r="E32" s="59"/>
      <c r="F32" s="869"/>
      <c r="G32" s="870"/>
    </row>
    <row r="33" spans="1:7" x14ac:dyDescent="0.35">
      <c r="A33" s="55" t="s">
        <v>526</v>
      </c>
      <c r="B33" s="396"/>
      <c r="C33" s="56" t="e">
        <f>+B33/'Unit Mix'!$B$40</f>
        <v>#DIV/0!</v>
      </c>
      <c r="D33" s="57" t="e">
        <f>+B33/'Unit Mix'!$D$40</f>
        <v>#DIV/0!</v>
      </c>
      <c r="E33" s="59"/>
      <c r="F33" s="869"/>
      <c r="G33" s="870"/>
    </row>
    <row r="34" spans="1:7" x14ac:dyDescent="0.35">
      <c r="A34" s="55" t="s">
        <v>527</v>
      </c>
      <c r="B34" s="396"/>
      <c r="C34" s="56" t="e">
        <f>+B34/'Unit Mix'!$B$40</f>
        <v>#DIV/0!</v>
      </c>
      <c r="D34" s="57" t="e">
        <f>+B34/'Unit Mix'!$D$40</f>
        <v>#DIV/0!</v>
      </c>
      <c r="E34" s="59"/>
      <c r="F34" s="869"/>
      <c r="G34" s="870"/>
    </row>
    <row r="35" spans="1:7" ht="28" x14ac:dyDescent="0.35">
      <c r="A35" s="55" t="s">
        <v>528</v>
      </c>
      <c r="B35" s="396"/>
      <c r="C35" s="56" t="e">
        <f>+B35/'Unit Mix'!$B$40</f>
        <v>#DIV/0!</v>
      </c>
      <c r="D35" s="57" t="e">
        <f>+B35/'Unit Mix'!$D$40</f>
        <v>#DIV/0!</v>
      </c>
      <c r="E35" s="59"/>
      <c r="F35" s="869"/>
      <c r="G35" s="870"/>
    </row>
    <row r="36" spans="1:7" x14ac:dyDescent="0.35">
      <c r="A36" s="55" t="s">
        <v>529</v>
      </c>
      <c r="B36" s="396"/>
      <c r="C36" s="56" t="e">
        <f>+B36/'Unit Mix'!$B$40</f>
        <v>#DIV/0!</v>
      </c>
      <c r="D36" s="57" t="e">
        <f>+B36/'Unit Mix'!$D$40</f>
        <v>#DIV/0!</v>
      </c>
      <c r="E36" s="59"/>
      <c r="F36" s="869"/>
      <c r="G36" s="870"/>
    </row>
    <row r="37" spans="1:7" x14ac:dyDescent="0.35">
      <c r="A37" s="55" t="s">
        <v>530</v>
      </c>
      <c r="B37" s="396"/>
      <c r="C37" s="56" t="e">
        <f>+B37/'Unit Mix'!$B$40</f>
        <v>#DIV/0!</v>
      </c>
      <c r="D37" s="57" t="e">
        <f>+B37/'Unit Mix'!$D$40</f>
        <v>#DIV/0!</v>
      </c>
      <c r="E37" s="59"/>
      <c r="F37" s="869"/>
      <c r="G37" s="870"/>
    </row>
    <row r="38" spans="1:7" x14ac:dyDescent="0.35">
      <c r="A38" s="55" t="s">
        <v>531</v>
      </c>
      <c r="B38" s="396"/>
      <c r="C38" s="56" t="e">
        <f>+B38/'Unit Mix'!$B$40</f>
        <v>#DIV/0!</v>
      </c>
      <c r="D38" s="57" t="e">
        <f>+B38/'Unit Mix'!$D$40</f>
        <v>#DIV/0!</v>
      </c>
      <c r="E38" s="59"/>
      <c r="F38" s="869"/>
      <c r="G38" s="870"/>
    </row>
    <row r="39" spans="1:7" x14ac:dyDescent="0.35">
      <c r="A39" s="397" t="s">
        <v>503</v>
      </c>
      <c r="B39" s="396"/>
      <c r="C39" s="56" t="e">
        <f>+B39/'Unit Mix'!$B$40</f>
        <v>#DIV/0!</v>
      </c>
      <c r="D39" s="57" t="e">
        <f>+B39/'Unit Mix'!$D$40</f>
        <v>#DIV/0!</v>
      </c>
      <c r="E39" s="59"/>
      <c r="F39" s="869"/>
      <c r="G39" s="870"/>
    </row>
    <row r="40" spans="1:7" x14ac:dyDescent="0.35">
      <c r="A40" s="397" t="s">
        <v>503</v>
      </c>
      <c r="B40" s="396"/>
      <c r="C40" s="56" t="e">
        <f>+B40/'Unit Mix'!$B$40</f>
        <v>#DIV/0!</v>
      </c>
      <c r="D40" s="57" t="e">
        <f>+B40/'Unit Mix'!$D$40</f>
        <v>#DIV/0!</v>
      </c>
      <c r="E40" s="59"/>
      <c r="F40" s="869"/>
      <c r="G40" s="870"/>
    </row>
    <row r="41" spans="1:7" x14ac:dyDescent="0.35">
      <c r="A41" s="871" t="s">
        <v>532</v>
      </c>
      <c r="B41" s="872"/>
      <c r="C41" s="872"/>
      <c r="D41" s="872"/>
      <c r="E41" s="872"/>
      <c r="F41" s="872"/>
      <c r="G41" s="873"/>
    </row>
    <row r="42" spans="1:7" x14ac:dyDescent="0.35">
      <c r="A42" s="55" t="s">
        <v>533</v>
      </c>
      <c r="B42" s="396"/>
      <c r="C42" s="56" t="e">
        <f>+B42/'Unit Mix'!$B$40</f>
        <v>#DIV/0!</v>
      </c>
      <c r="D42" s="57" t="e">
        <f>+B42/'Unit Mix'!$D$40</f>
        <v>#DIV/0!</v>
      </c>
      <c r="E42" s="59"/>
      <c r="F42" s="869"/>
      <c r="G42" s="870"/>
    </row>
    <row r="43" spans="1:7" x14ac:dyDescent="0.35">
      <c r="A43" s="55" t="s">
        <v>534</v>
      </c>
      <c r="B43" s="396"/>
      <c r="C43" s="56" t="e">
        <f>+B43/'Unit Mix'!$B$40</f>
        <v>#DIV/0!</v>
      </c>
      <c r="D43" s="57" t="e">
        <f>+B43/'Unit Mix'!$D$40</f>
        <v>#DIV/0!</v>
      </c>
      <c r="E43" s="59"/>
      <c r="F43" s="869"/>
      <c r="G43" s="870"/>
    </row>
    <row r="44" spans="1:7" x14ac:dyDescent="0.35">
      <c r="A44" s="55" t="s">
        <v>535</v>
      </c>
      <c r="B44" s="396"/>
      <c r="C44" s="56" t="e">
        <f>+B44/'Unit Mix'!$B$40</f>
        <v>#DIV/0!</v>
      </c>
      <c r="D44" s="57" t="e">
        <f>+B44/'Unit Mix'!$D$40</f>
        <v>#DIV/0!</v>
      </c>
      <c r="E44" s="59"/>
      <c r="F44" s="869"/>
      <c r="G44" s="870"/>
    </row>
    <row r="45" spans="1:7" x14ac:dyDescent="0.35">
      <c r="A45" s="55" t="s">
        <v>536</v>
      </c>
      <c r="B45" s="396"/>
      <c r="C45" s="56" t="e">
        <f>+B45/'Unit Mix'!$B$40</f>
        <v>#DIV/0!</v>
      </c>
      <c r="D45" s="57" t="e">
        <f>+B45/'Unit Mix'!$D$40</f>
        <v>#DIV/0!</v>
      </c>
      <c r="E45" s="59"/>
      <c r="F45" s="869"/>
      <c r="G45" s="870"/>
    </row>
    <row r="46" spans="1:7" x14ac:dyDescent="0.35">
      <c r="A46" s="55" t="s">
        <v>537</v>
      </c>
      <c r="B46" s="396"/>
      <c r="C46" s="56" t="e">
        <f>+B46/'Unit Mix'!$B$40</f>
        <v>#DIV/0!</v>
      </c>
      <c r="D46" s="57" t="e">
        <f>+B46/'Unit Mix'!$D$40</f>
        <v>#DIV/0!</v>
      </c>
      <c r="E46" s="59"/>
      <c r="F46" s="869"/>
      <c r="G46" s="870"/>
    </row>
    <row r="47" spans="1:7" x14ac:dyDescent="0.35">
      <c r="A47" s="397" t="s">
        <v>503</v>
      </c>
      <c r="B47" s="396">
        <v>0</v>
      </c>
      <c r="C47" s="56" t="e">
        <f>+B47/'Unit Mix'!$B$40</f>
        <v>#DIV/0!</v>
      </c>
      <c r="D47" s="57" t="e">
        <f>+B47/'Unit Mix'!$D$40</f>
        <v>#DIV/0!</v>
      </c>
      <c r="E47" s="59"/>
      <c r="F47" s="869"/>
      <c r="G47" s="870"/>
    </row>
    <row r="48" spans="1:7" x14ac:dyDescent="0.35">
      <c r="A48" s="871" t="s">
        <v>538</v>
      </c>
      <c r="B48" s="872"/>
      <c r="C48" s="872"/>
      <c r="D48" s="872"/>
      <c r="E48" s="872"/>
      <c r="F48" s="872"/>
      <c r="G48" s="873"/>
    </row>
    <row r="49" spans="1:7" x14ac:dyDescent="0.35">
      <c r="A49" s="60" t="s">
        <v>539</v>
      </c>
      <c r="B49" s="396"/>
      <c r="C49" s="56" t="e">
        <f>+B49/'Unit Mix'!$B$40</f>
        <v>#DIV/0!</v>
      </c>
      <c r="D49" s="57" t="e">
        <f>+B49/'Unit Mix'!$D$40</f>
        <v>#DIV/0!</v>
      </c>
      <c r="E49" s="59"/>
      <c r="F49" s="869"/>
      <c r="G49" s="870"/>
    </row>
    <row r="50" spans="1:7" x14ac:dyDescent="0.35">
      <c r="A50" s="55" t="s">
        <v>540</v>
      </c>
      <c r="B50" s="396"/>
      <c r="C50" s="56" t="e">
        <f>+B50/'Unit Mix'!$B$40</f>
        <v>#DIV/0!</v>
      </c>
      <c r="D50" s="57" t="e">
        <f>+B50/'Unit Mix'!$D$40</f>
        <v>#DIV/0!</v>
      </c>
      <c r="E50" s="59"/>
      <c r="F50" s="869"/>
      <c r="G50" s="870"/>
    </row>
    <row r="51" spans="1:7" x14ac:dyDescent="0.35">
      <c r="A51" s="55" t="s">
        <v>541</v>
      </c>
      <c r="B51" s="396"/>
      <c r="C51" s="56" t="e">
        <f>+B51/'Unit Mix'!$B$40</f>
        <v>#DIV/0!</v>
      </c>
      <c r="D51" s="57" t="e">
        <f>+B51/'Unit Mix'!$D$40</f>
        <v>#DIV/0!</v>
      </c>
      <c r="E51" s="59"/>
      <c r="F51" s="869"/>
      <c r="G51" s="870"/>
    </row>
    <row r="52" spans="1:7" x14ac:dyDescent="0.35">
      <c r="A52" s="55" t="s">
        <v>542</v>
      </c>
      <c r="B52" s="396"/>
      <c r="C52" s="56" t="e">
        <f>+B52/'Unit Mix'!$B$40</f>
        <v>#DIV/0!</v>
      </c>
      <c r="D52" s="57" t="e">
        <f>+B52/'Unit Mix'!$D$40</f>
        <v>#DIV/0!</v>
      </c>
      <c r="E52" s="59"/>
      <c r="F52" s="869"/>
      <c r="G52" s="870"/>
    </row>
    <row r="53" spans="1:7" x14ac:dyDescent="0.35">
      <c r="A53" s="55" t="s">
        <v>543</v>
      </c>
      <c r="B53" s="396"/>
      <c r="C53" s="56" t="e">
        <f>+B53/'Unit Mix'!$B$40</f>
        <v>#DIV/0!</v>
      </c>
      <c r="D53" s="57" t="e">
        <f>+B53/'Unit Mix'!$D$40</f>
        <v>#DIV/0!</v>
      </c>
      <c r="E53" s="59"/>
      <c r="F53" s="869"/>
      <c r="G53" s="870"/>
    </row>
    <row r="54" spans="1:7" x14ac:dyDescent="0.35">
      <c r="A54" s="397" t="s">
        <v>503</v>
      </c>
      <c r="B54" s="396"/>
      <c r="C54" s="56" t="e">
        <f>+B54/'Unit Mix'!$B$40</f>
        <v>#DIV/0!</v>
      </c>
      <c r="D54" s="57" t="e">
        <f>+B54/'Unit Mix'!$D$40</f>
        <v>#DIV/0!</v>
      </c>
      <c r="E54" s="59"/>
      <c r="F54" s="869"/>
      <c r="G54" s="870"/>
    </row>
    <row r="55" spans="1:7" ht="26.25" customHeight="1" x14ac:dyDescent="0.35">
      <c r="A55" s="61" t="s">
        <v>544</v>
      </c>
      <c r="B55" s="396"/>
      <c r="C55" s="56" t="e">
        <f>+B55/'Unit Mix'!$B$40</f>
        <v>#DIV/0!</v>
      </c>
      <c r="D55" s="57" t="e">
        <f>+B55/'Unit Mix'!$D$40</f>
        <v>#DIV/0!</v>
      </c>
      <c r="E55" s="59"/>
      <c r="F55" s="305" t="str">
        <f>IF(B55=0,"",B55/$B$77)</f>
        <v/>
      </c>
      <c r="G55" s="306" t="s">
        <v>545</v>
      </c>
    </row>
    <row r="56" spans="1:7" x14ac:dyDescent="0.35">
      <c r="A56" s="871" t="s">
        <v>546</v>
      </c>
      <c r="B56" s="872"/>
      <c r="C56" s="872"/>
      <c r="D56" s="872"/>
      <c r="E56" s="872"/>
      <c r="F56" s="872"/>
      <c r="G56" s="873"/>
    </row>
    <row r="57" spans="1:7" x14ac:dyDescent="0.35">
      <c r="A57" s="55" t="s">
        <v>547</v>
      </c>
      <c r="B57" s="396"/>
      <c r="C57" s="56" t="e">
        <f>+B57/'Unit Mix'!$B$40</f>
        <v>#DIV/0!</v>
      </c>
      <c r="D57" s="57" t="e">
        <f>+B57/'Unit Mix'!$D$40</f>
        <v>#DIV/0!</v>
      </c>
      <c r="E57" s="59"/>
      <c r="F57" s="309">
        <f>B57/Proforma!$B$11</f>
        <v>0</v>
      </c>
      <c r="G57" s="58" t="s">
        <v>548</v>
      </c>
    </row>
    <row r="58" spans="1:7" x14ac:dyDescent="0.35">
      <c r="A58" s="55" t="s">
        <v>549</v>
      </c>
      <c r="B58" s="396"/>
      <c r="C58" s="56" t="e">
        <f>+B58/'Unit Mix'!$B$40</f>
        <v>#DIV/0!</v>
      </c>
      <c r="D58" s="57" t="e">
        <f>+B58/'Unit Mix'!$D$40</f>
        <v>#DIV/0!</v>
      </c>
      <c r="E58" s="59"/>
      <c r="F58" s="309">
        <f>B58/Proforma!$B$11</f>
        <v>0</v>
      </c>
      <c r="G58" s="58" t="s">
        <v>548</v>
      </c>
    </row>
    <row r="59" spans="1:7" x14ac:dyDescent="0.35">
      <c r="A59" s="55" t="s">
        <v>550</v>
      </c>
      <c r="B59" s="396"/>
      <c r="C59" s="56" t="e">
        <f>+B59/'Unit Mix'!$B$40</f>
        <v>#DIV/0!</v>
      </c>
      <c r="D59" s="57" t="e">
        <f>+B59/'Unit Mix'!$D$40</f>
        <v>#DIV/0!</v>
      </c>
      <c r="E59" s="59"/>
      <c r="F59" s="309">
        <f>B59/Proforma!$B$11</f>
        <v>0</v>
      </c>
      <c r="G59" s="58" t="s">
        <v>548</v>
      </c>
    </row>
    <row r="60" spans="1:7" x14ac:dyDescent="0.35">
      <c r="A60" s="55" t="s">
        <v>551</v>
      </c>
      <c r="B60" s="396"/>
      <c r="C60" s="56" t="e">
        <f>+B60/'Unit Mix'!$B$40</f>
        <v>#DIV/0!</v>
      </c>
      <c r="D60" s="57" t="e">
        <f>+B60/'Unit Mix'!$D$40</f>
        <v>#DIV/0!</v>
      </c>
      <c r="E60" s="59"/>
      <c r="F60" s="309">
        <f>B60/Proforma!$B$11</f>
        <v>0</v>
      </c>
      <c r="G60" s="58" t="s">
        <v>548</v>
      </c>
    </row>
    <row r="61" spans="1:7" x14ac:dyDescent="0.35">
      <c r="A61" s="62" t="s">
        <v>552</v>
      </c>
      <c r="B61" s="396"/>
      <c r="C61" s="56" t="e">
        <f>+B61/'Unit Mix'!$B$40</f>
        <v>#DIV/0!</v>
      </c>
      <c r="D61" s="57" t="e">
        <f>+B61/'Unit Mix'!$D$40</f>
        <v>#DIV/0!</v>
      </c>
      <c r="E61" s="59"/>
      <c r="F61" s="59"/>
      <c r="G61" s="58"/>
    </row>
    <row r="62" spans="1:7" x14ac:dyDescent="0.35">
      <c r="A62" s="871" t="s">
        <v>553</v>
      </c>
      <c r="B62" s="872"/>
      <c r="C62" s="872"/>
      <c r="D62" s="872"/>
      <c r="E62" s="872"/>
      <c r="F62" s="872"/>
      <c r="G62" s="873"/>
    </row>
    <row r="63" spans="1:7" x14ac:dyDescent="0.35">
      <c r="A63" s="55" t="s">
        <v>554</v>
      </c>
      <c r="B63" s="396"/>
      <c r="C63" s="56" t="e">
        <f>+B63/'Unit Mix'!$B$40</f>
        <v>#DIV/0!</v>
      </c>
      <c r="D63" s="57" t="e">
        <f>+B63/'Unit Mix'!$D$40</f>
        <v>#DIV/0!</v>
      </c>
      <c r="E63" s="59"/>
      <c r="F63" s="869"/>
      <c r="G63" s="870"/>
    </row>
    <row r="64" spans="1:7" x14ac:dyDescent="0.35">
      <c r="A64" s="55" t="s">
        <v>555</v>
      </c>
      <c r="B64" s="396"/>
      <c r="C64" s="56" t="e">
        <f>+B64/'Unit Mix'!$B$40</f>
        <v>#DIV/0!</v>
      </c>
      <c r="D64" s="57" t="e">
        <f>+B64/'Unit Mix'!$D$40</f>
        <v>#DIV/0!</v>
      </c>
      <c r="E64" s="59"/>
      <c r="F64" s="869"/>
      <c r="G64" s="870"/>
    </row>
    <row r="65" spans="1:7" x14ac:dyDescent="0.35">
      <c r="A65" s="55" t="s">
        <v>556</v>
      </c>
      <c r="B65" s="396"/>
      <c r="C65" s="56" t="e">
        <f>+B65/'Unit Mix'!$B$40</f>
        <v>#DIV/0!</v>
      </c>
      <c r="D65" s="57" t="e">
        <f>+B65/'Unit Mix'!$D$40</f>
        <v>#DIV/0!</v>
      </c>
      <c r="E65" s="59"/>
      <c r="F65" s="869"/>
      <c r="G65" s="870"/>
    </row>
    <row r="66" spans="1:7" x14ac:dyDescent="0.35">
      <c r="A66" s="55" t="s">
        <v>557</v>
      </c>
      <c r="B66" s="396"/>
      <c r="C66" s="56" t="e">
        <f>+B66/'Unit Mix'!$B$40</f>
        <v>#DIV/0!</v>
      </c>
      <c r="D66" s="57" t="e">
        <f>+B66/'Unit Mix'!$D$40</f>
        <v>#DIV/0!</v>
      </c>
      <c r="E66" s="59"/>
      <c r="F66" s="869"/>
      <c r="G66" s="870"/>
    </row>
    <row r="67" spans="1:7" x14ac:dyDescent="0.35">
      <c r="A67" s="55" t="s">
        <v>558</v>
      </c>
      <c r="B67" s="396"/>
      <c r="C67" s="56" t="e">
        <f>+B67/'Unit Mix'!$B$40</f>
        <v>#DIV/0!</v>
      </c>
      <c r="D67" s="57" t="e">
        <f>+B67/'Unit Mix'!$D$40</f>
        <v>#DIV/0!</v>
      </c>
      <c r="E67" s="59"/>
      <c r="F67" s="869"/>
      <c r="G67" s="870"/>
    </row>
    <row r="68" spans="1:7" x14ac:dyDescent="0.35">
      <c r="A68" s="871" t="s">
        <v>559</v>
      </c>
      <c r="B68" s="872"/>
      <c r="C68" s="872"/>
      <c r="D68" s="872"/>
      <c r="E68" s="872"/>
      <c r="F68" s="872"/>
      <c r="G68" s="873"/>
    </row>
    <row r="69" spans="1:7" x14ac:dyDescent="0.35">
      <c r="A69" s="395" t="s">
        <v>560</v>
      </c>
      <c r="B69" s="396"/>
      <c r="C69" s="56" t="e">
        <f>+B69/'Unit Mix'!$B$40</f>
        <v>#DIV/0!</v>
      </c>
      <c r="D69" s="57" t="e">
        <f>+B69/'Unit Mix'!$D$40</f>
        <v>#DIV/0!</v>
      </c>
      <c r="E69" s="59"/>
      <c r="F69" s="869"/>
      <c r="G69" s="870"/>
    </row>
    <row r="70" spans="1:7" x14ac:dyDescent="0.35">
      <c r="A70" s="395" t="s">
        <v>561</v>
      </c>
      <c r="B70" s="396"/>
      <c r="C70" s="56" t="e">
        <f>+B70/'Unit Mix'!$B$40</f>
        <v>#DIV/0!</v>
      </c>
      <c r="D70" s="57" t="e">
        <f>+B70/'Unit Mix'!$D$40</f>
        <v>#DIV/0!</v>
      </c>
      <c r="E70" s="59"/>
      <c r="F70" s="869"/>
      <c r="G70" s="870"/>
    </row>
    <row r="71" spans="1:7" x14ac:dyDescent="0.35">
      <c r="A71" s="395" t="s">
        <v>562</v>
      </c>
      <c r="B71" s="396"/>
      <c r="C71" s="56" t="e">
        <f>+B71/'Unit Mix'!$B$40</f>
        <v>#DIV/0!</v>
      </c>
      <c r="D71" s="57" t="e">
        <f>+B71/'Unit Mix'!$D$40</f>
        <v>#DIV/0!</v>
      </c>
      <c r="E71" s="59"/>
      <c r="F71" s="869"/>
      <c r="G71" s="870"/>
    </row>
    <row r="72" spans="1:7" x14ac:dyDescent="0.35">
      <c r="A72" s="395" t="s">
        <v>563</v>
      </c>
      <c r="B72" s="396"/>
      <c r="C72" s="56" t="e">
        <f>+B72/'Unit Mix'!$B$40</f>
        <v>#DIV/0!</v>
      </c>
      <c r="D72" s="57" t="e">
        <f>+B72/'Unit Mix'!$D$40</f>
        <v>#DIV/0!</v>
      </c>
      <c r="E72" s="59"/>
      <c r="F72" s="869"/>
      <c r="G72" s="870"/>
    </row>
    <row r="73" spans="1:7" x14ac:dyDescent="0.35">
      <c r="A73" s="395" t="s">
        <v>564</v>
      </c>
      <c r="B73" s="396"/>
      <c r="C73" s="56" t="e">
        <f>+B73/'Unit Mix'!$B$40</f>
        <v>#DIV/0!</v>
      </c>
      <c r="D73" s="57" t="e">
        <f>+B73/'Unit Mix'!$D$40</f>
        <v>#DIV/0!</v>
      </c>
      <c r="E73" s="59"/>
      <c r="F73" s="869"/>
      <c r="G73" s="870"/>
    </row>
    <row r="74" spans="1:7" x14ac:dyDescent="0.35">
      <c r="A74" s="395" t="s">
        <v>565</v>
      </c>
      <c r="B74" s="396"/>
      <c r="C74" s="56" t="e">
        <f>+B74/'Unit Mix'!$B$40</f>
        <v>#DIV/0!</v>
      </c>
      <c r="D74" s="57" t="e">
        <f>+B74/'Unit Mix'!$D$40</f>
        <v>#DIV/0!</v>
      </c>
      <c r="E74" s="59"/>
      <c r="F74" s="869"/>
      <c r="G74" s="870"/>
    </row>
    <row r="75" spans="1:7" x14ac:dyDescent="0.35">
      <c r="G75" s="63"/>
    </row>
    <row r="76" spans="1:7" ht="3" customHeight="1" x14ac:dyDescent="0.35">
      <c r="A76" s="64"/>
      <c r="B76" s="65"/>
    </row>
    <row r="77" spans="1:7" x14ac:dyDescent="0.35">
      <c r="A77" s="67" t="s">
        <v>566</v>
      </c>
      <c r="B77" s="68">
        <f>+SUM(B5:B74)</f>
        <v>0</v>
      </c>
      <c r="C77" s="56" t="e">
        <f>+B77/'Unit Mix'!$B$40</f>
        <v>#DIV/0!</v>
      </c>
      <c r="D77" s="51" t="s">
        <v>567</v>
      </c>
      <c r="E77" s="51"/>
      <c r="G77" s="63"/>
    </row>
    <row r="78" spans="1:7" ht="14.25" customHeight="1" x14ac:dyDescent="0.35">
      <c r="G78" s="63"/>
    </row>
    <row r="79" spans="1:7" ht="6" customHeight="1" x14ac:dyDescent="0.35">
      <c r="A79" s="69"/>
    </row>
    <row r="80" spans="1:7" x14ac:dyDescent="0.35">
      <c r="B80" s="70"/>
    </row>
    <row r="81" spans="7:7" x14ac:dyDescent="0.35">
      <c r="G81" s="308"/>
    </row>
  </sheetData>
  <sheetProtection algorithmName="SHA-512" hashValue="H8u+l609crkNxq5yBNg+E7SkAw2AhupCHBdSWbY3tA8KMxxri+KKAKYrbCEPY3s/C5J8GI6EX1f7LcRAGTn4cQ==" saltValue="Q3hcvros0lcZZfVY96b7xg==" spinCount="100000" sheet="1" selectLockedCells="1"/>
  <mergeCells count="58">
    <mergeCell ref="F70:G70"/>
    <mergeCell ref="F71:G71"/>
    <mergeCell ref="F72:G72"/>
    <mergeCell ref="F73:G73"/>
    <mergeCell ref="F74:G74"/>
    <mergeCell ref="F64:G64"/>
    <mergeCell ref="F65:G65"/>
    <mergeCell ref="F66:G66"/>
    <mergeCell ref="F67:G67"/>
    <mergeCell ref="F69:G69"/>
    <mergeCell ref="F51:G51"/>
    <mergeCell ref="F52:G52"/>
    <mergeCell ref="F53:G53"/>
    <mergeCell ref="F54:G54"/>
    <mergeCell ref="F63:G63"/>
    <mergeCell ref="F45:G45"/>
    <mergeCell ref="F46:G46"/>
    <mergeCell ref="F47:G47"/>
    <mergeCell ref="F49:G49"/>
    <mergeCell ref="F50:G50"/>
    <mergeCell ref="F39:G39"/>
    <mergeCell ref="F40:G40"/>
    <mergeCell ref="F42:G42"/>
    <mergeCell ref="F43:G43"/>
    <mergeCell ref="F44:G44"/>
    <mergeCell ref="F34:G34"/>
    <mergeCell ref="F35:G35"/>
    <mergeCell ref="F36:G36"/>
    <mergeCell ref="F37:G37"/>
    <mergeCell ref="F38:G38"/>
    <mergeCell ref="F29:G29"/>
    <mergeCell ref="F30:G30"/>
    <mergeCell ref="F31:G31"/>
    <mergeCell ref="F32:G32"/>
    <mergeCell ref="F33:G33"/>
    <mergeCell ref="F15:G15"/>
    <mergeCell ref="F16:G16"/>
    <mergeCell ref="F5:G5"/>
    <mergeCell ref="F6:G6"/>
    <mergeCell ref="F7:G7"/>
    <mergeCell ref="F9:G9"/>
    <mergeCell ref="F10:G10"/>
    <mergeCell ref="F20:G20"/>
    <mergeCell ref="A68:G68"/>
    <mergeCell ref="B1:D2"/>
    <mergeCell ref="F3:G3"/>
    <mergeCell ref="A4:G4"/>
    <mergeCell ref="A8:G8"/>
    <mergeCell ref="A13:G13"/>
    <mergeCell ref="A23:G23"/>
    <mergeCell ref="A28:G28"/>
    <mergeCell ref="A41:G41"/>
    <mergeCell ref="A48:G48"/>
    <mergeCell ref="A56:G56"/>
    <mergeCell ref="A62:G62"/>
    <mergeCell ref="F11:G11"/>
    <mergeCell ref="F12:G12"/>
    <mergeCell ref="F14:G14"/>
  </mergeCells>
  <pageMargins left="0.7" right="0.7" top="0.75" bottom="0.75" header="0.3" footer="0.3"/>
  <pageSetup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DD374-1788-42FE-AB51-58AA7CCB6195}">
  <sheetPr>
    <tabColor theme="4" tint="0.59999389629810485"/>
    <pageSetUpPr fitToPage="1"/>
  </sheetPr>
  <dimension ref="A1:S125"/>
  <sheetViews>
    <sheetView zoomScaleNormal="100" workbookViewId="0">
      <pane xSplit="1" ySplit="6" topLeftCell="B86" activePane="bottomRight" state="frozen"/>
      <selection pane="topRight" activeCell="C53" sqref="C53"/>
      <selection pane="bottomLeft" activeCell="C53" sqref="C53"/>
      <selection pane="bottomRight" activeCell="C53" sqref="C53"/>
    </sheetView>
  </sheetViews>
  <sheetFormatPr defaultColWidth="0" defaultRowHeight="14.5" zeroHeight="1" x14ac:dyDescent="0.35"/>
  <cols>
    <col min="1" max="1" width="27.54296875" customWidth="1"/>
    <col min="2" max="2" width="15.54296875" customWidth="1"/>
    <col min="3" max="3" width="16.453125" customWidth="1"/>
    <col min="4" max="4" width="14.26953125" customWidth="1"/>
    <col min="5" max="5" width="14.453125" customWidth="1"/>
    <col min="6" max="6" width="13.54296875" customWidth="1"/>
    <col min="7" max="7" width="17.453125" customWidth="1"/>
    <col min="8" max="9" width="17.453125" hidden="1" customWidth="1"/>
    <col min="10" max="10" width="17.453125" customWidth="1"/>
    <col min="11" max="11" width="22.1796875" customWidth="1"/>
    <col min="12" max="12" width="35.1796875" customWidth="1"/>
    <col min="13" max="13" width="9.1796875" customWidth="1"/>
    <col min="14" max="18" width="9.1796875" hidden="1" customWidth="1"/>
    <col min="19" max="19" width="9.54296875" hidden="1" customWidth="1"/>
    <col min="20" max="16384" width="9.1796875" hidden="1"/>
  </cols>
  <sheetData>
    <row r="1" spans="1:19" s="13" customFormat="1" ht="27.25" customHeight="1" thickBot="1" x14ac:dyDescent="0.5">
      <c r="A1" s="339"/>
      <c r="B1" s="898" t="s">
        <v>568</v>
      </c>
      <c r="C1" s="899"/>
      <c r="D1" s="899"/>
      <c r="E1" s="899"/>
      <c r="F1" s="899"/>
      <c r="G1" s="899"/>
      <c r="H1" s="899"/>
      <c r="I1" s="899"/>
      <c r="J1" s="899"/>
      <c r="K1" s="899"/>
      <c r="L1" s="900"/>
      <c r="M1" s="302"/>
      <c r="N1" s="302"/>
      <c r="O1" s="302"/>
      <c r="P1" s="302"/>
      <c r="Q1" s="302"/>
      <c r="R1" s="302"/>
      <c r="S1" s="302"/>
    </row>
    <row r="2" spans="1:19" x14ac:dyDescent="0.35">
      <c r="A2" s="880" t="s">
        <v>569</v>
      </c>
      <c r="B2" s="881"/>
      <c r="C2" s="881"/>
      <c r="D2" s="881"/>
      <c r="E2" s="881"/>
      <c r="F2" s="881"/>
      <c r="G2" s="881"/>
      <c r="L2" s="341"/>
    </row>
    <row r="3" spans="1:19" x14ac:dyDescent="0.35">
      <c r="A3" s="883" t="s">
        <v>570</v>
      </c>
      <c r="B3" s="884"/>
      <c r="C3" s="884"/>
      <c r="D3" s="884"/>
      <c r="E3" s="884"/>
      <c r="F3" s="884"/>
      <c r="G3" s="884"/>
      <c r="H3" t="s">
        <v>571</v>
      </c>
      <c r="L3" s="341"/>
    </row>
    <row r="4" spans="1:19" ht="38.25" customHeight="1" thickBot="1" x14ac:dyDescent="0.4">
      <c r="A4" s="885" t="s">
        <v>572</v>
      </c>
      <c r="B4" s="886"/>
      <c r="C4" s="887"/>
      <c r="D4" s="887"/>
      <c r="E4" s="887"/>
      <c r="F4" s="887"/>
      <c r="G4" s="887"/>
      <c r="L4" s="341"/>
    </row>
    <row r="5" spans="1:19" ht="15" customHeight="1" x14ac:dyDescent="0.35">
      <c r="A5" s="888" t="s">
        <v>573</v>
      </c>
      <c r="B5" s="890" t="s">
        <v>574</v>
      </c>
      <c r="C5" s="892" t="s">
        <v>575</v>
      </c>
      <c r="D5" s="894" t="s">
        <v>576</v>
      </c>
      <c r="E5" s="894" t="s">
        <v>577</v>
      </c>
      <c r="F5" s="894" t="s">
        <v>578</v>
      </c>
      <c r="G5" s="896" t="s">
        <v>579</v>
      </c>
      <c r="H5" s="398"/>
      <c r="I5" s="398"/>
      <c r="J5" s="878" t="s">
        <v>580</v>
      </c>
      <c r="L5" s="341"/>
    </row>
    <row r="6" spans="1:19" ht="31.5" customHeight="1" thickBot="1" x14ac:dyDescent="0.4">
      <c r="A6" s="889"/>
      <c r="B6" s="891"/>
      <c r="C6" s="893"/>
      <c r="D6" s="895"/>
      <c r="E6" s="895"/>
      <c r="F6" s="895"/>
      <c r="G6" s="897"/>
      <c r="H6" s="398"/>
      <c r="I6" s="398"/>
      <c r="J6" s="879"/>
      <c r="L6" s="341"/>
    </row>
    <row r="7" spans="1:19" ht="15" thickBot="1" x14ac:dyDescent="0.4">
      <c r="A7" s="342" t="s">
        <v>581</v>
      </c>
      <c r="B7" s="284">
        <f t="shared" ref="B7:B70" si="0">SUM(C7:J7)</f>
        <v>0</v>
      </c>
      <c r="C7" s="399"/>
      <c r="D7" s="399"/>
      <c r="E7" s="399"/>
      <c r="F7" s="399"/>
      <c r="G7" s="399"/>
      <c r="H7" s="398" t="s">
        <v>582</v>
      </c>
      <c r="I7" s="398"/>
      <c r="J7" s="400"/>
      <c r="L7" s="341"/>
    </row>
    <row r="8" spans="1:19" ht="15" thickBot="1" x14ac:dyDescent="0.4">
      <c r="A8" s="342" t="s">
        <v>583</v>
      </c>
      <c r="B8" s="284">
        <f t="shared" si="0"/>
        <v>0</v>
      </c>
      <c r="C8" s="401"/>
      <c r="D8" s="401"/>
      <c r="E8" s="401"/>
      <c r="F8" s="401"/>
      <c r="G8" s="401"/>
      <c r="H8" s="398" t="s">
        <v>582</v>
      </c>
      <c r="I8" s="398"/>
      <c r="J8" s="402"/>
      <c r="K8" s="363" t="s">
        <v>584</v>
      </c>
      <c r="L8" s="282" t="s">
        <v>585</v>
      </c>
    </row>
    <row r="9" spans="1:19" ht="15" thickBot="1" x14ac:dyDescent="0.4">
      <c r="A9" s="342" t="s">
        <v>586</v>
      </c>
      <c r="B9" s="284">
        <f t="shared" si="0"/>
        <v>0</v>
      </c>
      <c r="C9" s="401"/>
      <c r="D9" s="401"/>
      <c r="E9" s="401"/>
      <c r="F9" s="401"/>
      <c r="G9" s="401"/>
      <c r="H9" s="398" t="s">
        <v>587</v>
      </c>
      <c r="I9" s="398"/>
      <c r="J9" s="402"/>
      <c r="K9" s="364" t="s">
        <v>587</v>
      </c>
      <c r="L9" s="286">
        <f>SUM(B9:B14)</f>
        <v>0</v>
      </c>
    </row>
    <row r="10" spans="1:19" ht="15" thickBot="1" x14ac:dyDescent="0.4">
      <c r="A10" s="343" t="s">
        <v>588</v>
      </c>
      <c r="B10" s="284">
        <f t="shared" si="0"/>
        <v>0</v>
      </c>
      <c r="C10" s="401"/>
      <c r="D10" s="401"/>
      <c r="E10" s="401"/>
      <c r="F10" s="401"/>
      <c r="G10" s="401"/>
      <c r="H10" s="398" t="s">
        <v>587</v>
      </c>
      <c r="I10" s="398"/>
      <c r="J10" s="402"/>
      <c r="K10" s="365" t="s">
        <v>589</v>
      </c>
      <c r="L10" s="286">
        <f>SUM(B15:B34)+SUM(B38:B44) +SUM(B46:B53)+SUM(B55:B58)+SUM(B60:B71)</f>
        <v>0</v>
      </c>
    </row>
    <row r="11" spans="1:19" ht="15" thickBot="1" x14ac:dyDescent="0.4">
      <c r="A11" s="343" t="s">
        <v>590</v>
      </c>
      <c r="B11" s="284">
        <f t="shared" si="0"/>
        <v>0</v>
      </c>
      <c r="C11" s="401"/>
      <c r="D11" s="401"/>
      <c r="E11" s="401"/>
      <c r="F11" s="401"/>
      <c r="G11" s="401"/>
      <c r="H11" s="398" t="s">
        <v>587</v>
      </c>
      <c r="I11" s="398"/>
      <c r="J11" s="402"/>
      <c r="K11" s="365" t="s">
        <v>591</v>
      </c>
      <c r="L11" s="286">
        <f>SUM(B7:B8)</f>
        <v>0</v>
      </c>
    </row>
    <row r="12" spans="1:19" ht="15" thickBot="1" x14ac:dyDescent="0.4">
      <c r="A12" s="344" t="s">
        <v>592</v>
      </c>
      <c r="B12" s="284">
        <f t="shared" si="0"/>
        <v>0</v>
      </c>
      <c r="C12" s="401"/>
      <c r="D12" s="401"/>
      <c r="E12" s="401"/>
      <c r="F12" s="401"/>
      <c r="G12" s="401"/>
      <c r="H12" s="398" t="s">
        <v>587</v>
      </c>
      <c r="I12" s="398"/>
      <c r="J12" s="402"/>
      <c r="K12" s="365" t="s">
        <v>593</v>
      </c>
      <c r="L12" s="286">
        <f>B35+B36</f>
        <v>0</v>
      </c>
    </row>
    <row r="13" spans="1:19" ht="15" thickBot="1" x14ac:dyDescent="0.4">
      <c r="A13" s="344" t="s">
        <v>594</v>
      </c>
      <c r="B13" s="284">
        <f t="shared" si="0"/>
        <v>0</v>
      </c>
      <c r="C13" s="401"/>
      <c r="D13" s="401"/>
      <c r="E13" s="401"/>
      <c r="F13" s="401"/>
      <c r="G13" s="401"/>
      <c r="H13" s="398" t="s">
        <v>587</v>
      </c>
      <c r="I13" s="398"/>
      <c r="J13" s="402"/>
      <c r="K13" s="365" t="s">
        <v>595</v>
      </c>
      <c r="L13" s="286">
        <f>SUM(B73:B76)</f>
        <v>0</v>
      </c>
    </row>
    <row r="14" spans="1:19" ht="15" thickBot="1" x14ac:dyDescent="0.4">
      <c r="A14" s="344" t="s">
        <v>596</v>
      </c>
      <c r="B14" s="284">
        <f t="shared" si="0"/>
        <v>0</v>
      </c>
      <c r="C14" s="401"/>
      <c r="D14" s="401"/>
      <c r="E14" s="401"/>
      <c r="F14" s="401"/>
      <c r="G14" s="401"/>
      <c r="H14" s="398" t="s">
        <v>587</v>
      </c>
      <c r="I14" s="398"/>
      <c r="J14" s="402"/>
      <c r="K14" s="366" t="s">
        <v>597</v>
      </c>
      <c r="L14" s="287">
        <f>SUM(L9:L13)</f>
        <v>0</v>
      </c>
      <c r="M14" s="354"/>
    </row>
    <row r="15" spans="1:19" x14ac:dyDescent="0.35">
      <c r="A15" s="343" t="s">
        <v>598</v>
      </c>
      <c r="B15" s="284">
        <f t="shared" si="0"/>
        <v>0</v>
      </c>
      <c r="C15" s="401"/>
      <c r="D15" s="401"/>
      <c r="E15" s="401"/>
      <c r="F15" s="401"/>
      <c r="G15" s="401"/>
      <c r="H15" s="398" t="s">
        <v>589</v>
      </c>
      <c r="I15" s="398"/>
      <c r="J15" s="402"/>
      <c r="L15" s="353"/>
    </row>
    <row r="16" spans="1:19" x14ac:dyDescent="0.35">
      <c r="A16" s="343" t="s">
        <v>599</v>
      </c>
      <c r="B16" s="284">
        <f t="shared" si="0"/>
        <v>0</v>
      </c>
      <c r="C16" s="401"/>
      <c r="D16" s="401"/>
      <c r="E16" s="401"/>
      <c r="F16" s="401"/>
      <c r="G16" s="401"/>
      <c r="H16" s="398" t="s">
        <v>589</v>
      </c>
      <c r="I16" s="398"/>
      <c r="J16" s="402"/>
      <c r="L16" s="341"/>
    </row>
    <row r="17" spans="1:12" x14ac:dyDescent="0.35">
      <c r="A17" s="343" t="s">
        <v>521</v>
      </c>
      <c r="B17" s="284">
        <f t="shared" si="0"/>
        <v>0</v>
      </c>
      <c r="C17" s="401"/>
      <c r="D17" s="401"/>
      <c r="E17" s="401"/>
      <c r="F17" s="401"/>
      <c r="G17" s="401"/>
      <c r="H17" s="398" t="s">
        <v>589</v>
      </c>
      <c r="I17" s="398"/>
      <c r="J17" s="402"/>
      <c r="L17" s="341"/>
    </row>
    <row r="18" spans="1:12" x14ac:dyDescent="0.35">
      <c r="A18" s="343" t="s">
        <v>600</v>
      </c>
      <c r="B18" s="284">
        <f t="shared" si="0"/>
        <v>0</v>
      </c>
      <c r="C18" s="401"/>
      <c r="D18" s="401"/>
      <c r="E18" s="401"/>
      <c r="F18" s="401"/>
      <c r="G18" s="401"/>
      <c r="H18" s="398" t="s">
        <v>589</v>
      </c>
      <c r="I18" s="398"/>
      <c r="J18" s="402"/>
      <c r="L18" s="341"/>
    </row>
    <row r="19" spans="1:12" x14ac:dyDescent="0.35">
      <c r="A19" s="343" t="s">
        <v>601</v>
      </c>
      <c r="B19" s="284">
        <f t="shared" si="0"/>
        <v>0</v>
      </c>
      <c r="C19" s="401"/>
      <c r="D19" s="401"/>
      <c r="E19" s="401"/>
      <c r="F19" s="401"/>
      <c r="G19" s="401"/>
      <c r="H19" s="398" t="s">
        <v>589</v>
      </c>
      <c r="I19" s="398"/>
      <c r="J19" s="402"/>
      <c r="L19" s="341"/>
    </row>
    <row r="20" spans="1:12" x14ac:dyDescent="0.35">
      <c r="A20" s="343" t="s">
        <v>602</v>
      </c>
      <c r="B20" s="284">
        <f t="shared" si="0"/>
        <v>0</v>
      </c>
      <c r="C20" s="401"/>
      <c r="D20" s="401"/>
      <c r="E20" s="401"/>
      <c r="F20" s="401"/>
      <c r="G20" s="401"/>
      <c r="H20" s="398" t="s">
        <v>589</v>
      </c>
      <c r="I20" s="398"/>
      <c r="J20" s="402"/>
      <c r="L20" s="341"/>
    </row>
    <row r="21" spans="1:12" x14ac:dyDescent="0.35">
      <c r="A21" s="343" t="s">
        <v>603</v>
      </c>
      <c r="B21" s="284">
        <f t="shared" si="0"/>
        <v>0</v>
      </c>
      <c r="C21" s="401"/>
      <c r="D21" s="401"/>
      <c r="E21" s="401"/>
      <c r="F21" s="401"/>
      <c r="G21" s="401"/>
      <c r="H21" s="398" t="s">
        <v>589</v>
      </c>
      <c r="I21" s="398"/>
      <c r="J21" s="402"/>
      <c r="L21" s="341"/>
    </row>
    <row r="22" spans="1:12" x14ac:dyDescent="0.35">
      <c r="A22" s="343" t="s">
        <v>604</v>
      </c>
      <c r="B22" s="284">
        <f t="shared" si="0"/>
        <v>0</v>
      </c>
      <c r="C22" s="401"/>
      <c r="D22" s="401"/>
      <c r="E22" s="401"/>
      <c r="F22" s="401"/>
      <c r="G22" s="401"/>
      <c r="H22" s="398" t="s">
        <v>589</v>
      </c>
      <c r="I22" s="398"/>
      <c r="J22" s="402"/>
      <c r="L22" s="341"/>
    </row>
    <row r="23" spans="1:12" x14ac:dyDescent="0.35">
      <c r="A23" s="343" t="s">
        <v>605</v>
      </c>
      <c r="B23" s="284">
        <f t="shared" si="0"/>
        <v>0</v>
      </c>
      <c r="C23" s="401"/>
      <c r="D23" s="401"/>
      <c r="E23" s="401"/>
      <c r="F23" s="401"/>
      <c r="G23" s="401"/>
      <c r="H23" s="398" t="s">
        <v>589</v>
      </c>
      <c r="I23" s="398"/>
      <c r="J23" s="402"/>
      <c r="L23" s="341"/>
    </row>
    <row r="24" spans="1:12" x14ac:dyDescent="0.35">
      <c r="A24" s="343" t="s">
        <v>606</v>
      </c>
      <c r="B24" s="284">
        <f t="shared" si="0"/>
        <v>0</v>
      </c>
      <c r="C24" s="401"/>
      <c r="D24" s="401"/>
      <c r="E24" s="401"/>
      <c r="F24" s="401"/>
      <c r="G24" s="401"/>
      <c r="H24" s="398" t="s">
        <v>589</v>
      </c>
      <c r="I24" s="398"/>
      <c r="J24" s="402"/>
      <c r="L24" s="341"/>
    </row>
    <row r="25" spans="1:12" x14ac:dyDescent="0.35">
      <c r="A25" s="343" t="s">
        <v>607</v>
      </c>
      <c r="B25" s="284">
        <f t="shared" si="0"/>
        <v>0</v>
      </c>
      <c r="C25" s="401"/>
      <c r="D25" s="401"/>
      <c r="E25" s="401"/>
      <c r="F25" s="401"/>
      <c r="G25" s="401"/>
      <c r="H25" s="398" t="s">
        <v>589</v>
      </c>
      <c r="I25" s="398"/>
      <c r="J25" s="402"/>
      <c r="L25" s="341"/>
    </row>
    <row r="26" spans="1:12" x14ac:dyDescent="0.35">
      <c r="A26" s="343" t="s">
        <v>526</v>
      </c>
      <c r="B26" s="284">
        <f t="shared" si="0"/>
        <v>0</v>
      </c>
      <c r="C26" s="401"/>
      <c r="D26" s="401"/>
      <c r="E26" s="401"/>
      <c r="F26" s="401"/>
      <c r="G26" s="401"/>
      <c r="H26" s="398" t="s">
        <v>589</v>
      </c>
      <c r="I26" s="398"/>
      <c r="J26" s="402"/>
      <c r="L26" s="341"/>
    </row>
    <row r="27" spans="1:12" x14ac:dyDescent="0.35">
      <c r="A27" s="343" t="s">
        <v>608</v>
      </c>
      <c r="B27" s="284">
        <f t="shared" si="0"/>
        <v>0</v>
      </c>
      <c r="C27" s="401"/>
      <c r="D27" s="401"/>
      <c r="E27" s="401"/>
      <c r="F27" s="401"/>
      <c r="G27" s="401"/>
      <c r="H27" s="398" t="s">
        <v>589</v>
      </c>
      <c r="I27" s="398"/>
      <c r="J27" s="402"/>
      <c r="L27" s="341"/>
    </row>
    <row r="28" spans="1:12" x14ac:dyDescent="0.35">
      <c r="A28" s="343" t="s">
        <v>609</v>
      </c>
      <c r="B28" s="284">
        <f t="shared" si="0"/>
        <v>0</v>
      </c>
      <c r="C28" s="401"/>
      <c r="D28" s="401"/>
      <c r="E28" s="401"/>
      <c r="F28" s="401"/>
      <c r="G28" s="401"/>
      <c r="H28" s="398" t="s">
        <v>589</v>
      </c>
      <c r="I28" s="398"/>
      <c r="J28" s="402"/>
      <c r="L28" s="341"/>
    </row>
    <row r="29" spans="1:12" x14ac:dyDescent="0.35">
      <c r="A29" s="343" t="s">
        <v>610</v>
      </c>
      <c r="B29" s="284">
        <f t="shared" si="0"/>
        <v>0</v>
      </c>
      <c r="C29" s="401"/>
      <c r="D29" s="401"/>
      <c r="E29" s="401"/>
      <c r="F29" s="401"/>
      <c r="G29" s="401"/>
      <c r="H29" s="398" t="s">
        <v>589</v>
      </c>
      <c r="I29" s="398"/>
      <c r="J29" s="402"/>
      <c r="L29" s="341"/>
    </row>
    <row r="30" spans="1:12" x14ac:dyDescent="0.35">
      <c r="A30" s="343" t="s">
        <v>611</v>
      </c>
      <c r="B30" s="284">
        <f t="shared" si="0"/>
        <v>0</v>
      </c>
      <c r="C30" s="401"/>
      <c r="D30" s="401"/>
      <c r="E30" s="401"/>
      <c r="F30" s="401"/>
      <c r="G30" s="401"/>
      <c r="H30" s="398" t="s">
        <v>589</v>
      </c>
      <c r="I30" s="398"/>
      <c r="J30" s="402"/>
      <c r="L30" s="341"/>
    </row>
    <row r="31" spans="1:12" x14ac:dyDescent="0.35">
      <c r="A31" s="343" t="s">
        <v>612</v>
      </c>
      <c r="B31" s="284">
        <f t="shared" si="0"/>
        <v>0</v>
      </c>
      <c r="C31" s="401"/>
      <c r="D31" s="401"/>
      <c r="E31" s="401"/>
      <c r="F31" s="401"/>
      <c r="G31" s="401"/>
      <c r="H31" s="398" t="s">
        <v>589</v>
      </c>
      <c r="I31" s="398"/>
      <c r="J31" s="402"/>
      <c r="L31" s="341"/>
    </row>
    <row r="32" spans="1:12" x14ac:dyDescent="0.35">
      <c r="A32" s="343" t="s">
        <v>613</v>
      </c>
      <c r="B32" s="284">
        <f t="shared" si="0"/>
        <v>0</v>
      </c>
      <c r="C32" s="401"/>
      <c r="D32" s="401"/>
      <c r="E32" s="401"/>
      <c r="F32" s="401"/>
      <c r="G32" s="401"/>
      <c r="H32" s="398" t="s">
        <v>589</v>
      </c>
      <c r="I32" s="398"/>
      <c r="J32" s="402"/>
      <c r="L32" s="341"/>
    </row>
    <row r="33" spans="1:12" x14ac:dyDescent="0.35">
      <c r="A33" s="343" t="s">
        <v>614</v>
      </c>
      <c r="B33" s="284">
        <f t="shared" si="0"/>
        <v>0</v>
      </c>
      <c r="C33" s="401"/>
      <c r="D33" s="401"/>
      <c r="E33" s="401"/>
      <c r="F33" s="401"/>
      <c r="G33" s="401"/>
      <c r="H33" s="398" t="s">
        <v>589</v>
      </c>
      <c r="I33" s="398"/>
      <c r="J33" s="402"/>
      <c r="L33" s="341"/>
    </row>
    <row r="34" spans="1:12" x14ac:dyDescent="0.35">
      <c r="A34" s="343" t="s">
        <v>615</v>
      </c>
      <c r="B34" s="284">
        <f t="shared" si="0"/>
        <v>0</v>
      </c>
      <c r="C34" s="401"/>
      <c r="D34" s="401"/>
      <c r="E34" s="401"/>
      <c r="F34" s="401"/>
      <c r="G34" s="401"/>
      <c r="H34" s="398" t="s">
        <v>589</v>
      </c>
      <c r="I34" s="398"/>
      <c r="J34" s="402"/>
      <c r="L34" s="341"/>
    </row>
    <row r="35" spans="1:12" x14ac:dyDescent="0.35">
      <c r="A35" s="343" t="s">
        <v>616</v>
      </c>
      <c r="B35" s="284">
        <f t="shared" si="0"/>
        <v>0</v>
      </c>
      <c r="C35" s="401"/>
      <c r="D35" s="401"/>
      <c r="E35" s="401"/>
      <c r="F35" s="401"/>
      <c r="G35" s="401"/>
      <c r="H35" s="398" t="s">
        <v>593</v>
      </c>
      <c r="I35" s="398"/>
      <c r="J35" s="402"/>
      <c r="L35" s="341"/>
    </row>
    <row r="36" spans="1:12" x14ac:dyDescent="0.35">
      <c r="A36" s="343" t="s">
        <v>617</v>
      </c>
      <c r="B36" s="284">
        <f t="shared" si="0"/>
        <v>0</v>
      </c>
      <c r="C36" s="401"/>
      <c r="D36" s="401"/>
      <c r="E36" s="401"/>
      <c r="F36" s="401"/>
      <c r="G36" s="401"/>
      <c r="H36" s="398" t="s">
        <v>593</v>
      </c>
      <c r="I36" s="398"/>
      <c r="J36" s="402"/>
      <c r="L36" s="341"/>
    </row>
    <row r="37" spans="1:12" x14ac:dyDescent="0.35">
      <c r="A37" s="345" t="s">
        <v>618</v>
      </c>
      <c r="B37" s="285"/>
      <c r="C37" s="285"/>
      <c r="D37" s="285"/>
      <c r="E37" s="285"/>
      <c r="F37" s="285"/>
      <c r="G37" s="285"/>
      <c r="H37" s="285"/>
      <c r="I37" s="285"/>
      <c r="J37" s="285"/>
      <c r="L37" s="341"/>
    </row>
    <row r="38" spans="1:12" x14ac:dyDescent="0.35">
      <c r="A38" s="346" t="s">
        <v>619</v>
      </c>
      <c r="B38" s="284">
        <f t="shared" si="0"/>
        <v>0</v>
      </c>
      <c r="C38" s="401"/>
      <c r="D38" s="401"/>
      <c r="E38" s="401"/>
      <c r="F38" s="401"/>
      <c r="G38" s="401"/>
      <c r="H38" s="398" t="s">
        <v>589</v>
      </c>
      <c r="I38" s="398"/>
      <c r="J38" s="402"/>
      <c r="L38" s="341"/>
    </row>
    <row r="39" spans="1:12" x14ac:dyDescent="0.35">
      <c r="A39" s="346" t="s">
        <v>620</v>
      </c>
      <c r="B39" s="284">
        <f t="shared" si="0"/>
        <v>0</v>
      </c>
      <c r="C39" s="401"/>
      <c r="D39" s="401"/>
      <c r="E39" s="401"/>
      <c r="F39" s="401"/>
      <c r="G39" s="401"/>
      <c r="H39" s="398" t="s">
        <v>589</v>
      </c>
      <c r="I39" s="398"/>
      <c r="J39" s="402"/>
      <c r="L39" s="341"/>
    </row>
    <row r="40" spans="1:12" x14ac:dyDescent="0.35">
      <c r="A40" s="346" t="s">
        <v>621</v>
      </c>
      <c r="B40" s="284">
        <f t="shared" si="0"/>
        <v>0</v>
      </c>
      <c r="C40" s="401"/>
      <c r="D40" s="401"/>
      <c r="E40" s="401"/>
      <c r="F40" s="401"/>
      <c r="G40" s="401"/>
      <c r="H40" s="398" t="s">
        <v>589</v>
      </c>
      <c r="I40" s="398"/>
      <c r="J40" s="402"/>
      <c r="L40" s="341"/>
    </row>
    <row r="41" spans="1:12" x14ac:dyDescent="0.35">
      <c r="A41" s="346" t="s">
        <v>622</v>
      </c>
      <c r="B41" s="284">
        <f t="shared" si="0"/>
        <v>0</v>
      </c>
      <c r="C41" s="401"/>
      <c r="D41" s="401"/>
      <c r="E41" s="401"/>
      <c r="F41" s="401"/>
      <c r="G41" s="401"/>
      <c r="H41" s="398" t="s">
        <v>589</v>
      </c>
      <c r="I41" s="398"/>
      <c r="J41" s="402"/>
      <c r="L41" s="341"/>
    </row>
    <row r="42" spans="1:12" x14ac:dyDescent="0.35">
      <c r="A42" s="346" t="s">
        <v>623</v>
      </c>
      <c r="B42" s="284">
        <f t="shared" si="0"/>
        <v>0</v>
      </c>
      <c r="C42" s="401"/>
      <c r="D42" s="401"/>
      <c r="E42" s="401"/>
      <c r="F42" s="401"/>
      <c r="G42" s="401"/>
      <c r="H42" s="398" t="s">
        <v>589</v>
      </c>
      <c r="I42" s="398"/>
      <c r="J42" s="402"/>
      <c r="L42" s="341"/>
    </row>
    <row r="43" spans="1:12" x14ac:dyDescent="0.35">
      <c r="A43" s="346" t="s">
        <v>624</v>
      </c>
      <c r="B43" s="284">
        <f t="shared" si="0"/>
        <v>0</v>
      </c>
      <c r="C43" s="401"/>
      <c r="D43" s="401"/>
      <c r="E43" s="401"/>
      <c r="F43" s="401"/>
      <c r="G43" s="401"/>
      <c r="H43" s="398" t="s">
        <v>589</v>
      </c>
      <c r="I43" s="398"/>
      <c r="J43" s="402"/>
      <c r="L43" s="341"/>
    </row>
    <row r="44" spans="1:12" x14ac:dyDescent="0.35">
      <c r="A44" s="346" t="s">
        <v>625</v>
      </c>
      <c r="B44" s="284">
        <f t="shared" si="0"/>
        <v>0</v>
      </c>
      <c r="C44" s="401"/>
      <c r="D44" s="401"/>
      <c r="E44" s="401"/>
      <c r="F44" s="401"/>
      <c r="G44" s="401"/>
      <c r="H44" s="398" t="s">
        <v>589</v>
      </c>
      <c r="I44" s="398"/>
      <c r="J44" s="402"/>
      <c r="L44" s="341"/>
    </row>
    <row r="45" spans="1:12" x14ac:dyDescent="0.35">
      <c r="A45" s="345" t="s">
        <v>626</v>
      </c>
      <c r="B45" s="285"/>
      <c r="C45" s="285"/>
      <c r="D45" s="285"/>
      <c r="E45" s="285"/>
      <c r="F45" s="285"/>
      <c r="G45" s="285"/>
      <c r="H45" s="285"/>
      <c r="I45" s="285"/>
      <c r="J45" s="285"/>
      <c r="L45" s="341"/>
    </row>
    <row r="46" spans="1:12" x14ac:dyDescent="0.35">
      <c r="A46" s="346" t="s">
        <v>627</v>
      </c>
      <c r="B46" s="284">
        <f t="shared" si="0"/>
        <v>0</v>
      </c>
      <c r="C46" s="401"/>
      <c r="D46" s="401"/>
      <c r="E46" s="401"/>
      <c r="F46" s="401"/>
      <c r="G46" s="401"/>
      <c r="H46" s="398" t="s">
        <v>589</v>
      </c>
      <c r="I46" s="398"/>
      <c r="J46" s="402"/>
      <c r="L46" s="341"/>
    </row>
    <row r="47" spans="1:12" x14ac:dyDescent="0.35">
      <c r="A47" s="346" t="s">
        <v>628</v>
      </c>
      <c r="B47" s="284">
        <f t="shared" si="0"/>
        <v>0</v>
      </c>
      <c r="C47" s="401"/>
      <c r="D47" s="401"/>
      <c r="E47" s="401"/>
      <c r="F47" s="401"/>
      <c r="G47" s="401"/>
      <c r="H47" s="398" t="s">
        <v>589</v>
      </c>
      <c r="I47" s="398"/>
      <c r="J47" s="402"/>
      <c r="L47" s="341"/>
    </row>
    <row r="48" spans="1:12" x14ac:dyDescent="0.35">
      <c r="A48" s="346" t="s">
        <v>622</v>
      </c>
      <c r="B48" s="284">
        <f t="shared" si="0"/>
        <v>0</v>
      </c>
      <c r="C48" s="401"/>
      <c r="D48" s="401"/>
      <c r="E48" s="401"/>
      <c r="F48" s="401"/>
      <c r="G48" s="401"/>
      <c r="H48" s="398" t="s">
        <v>589</v>
      </c>
      <c r="I48" s="398"/>
      <c r="J48" s="402"/>
      <c r="L48" s="341"/>
    </row>
    <row r="49" spans="1:12" x14ac:dyDescent="0.35">
      <c r="A49" s="346" t="s">
        <v>629</v>
      </c>
      <c r="B49" s="284">
        <f t="shared" si="0"/>
        <v>0</v>
      </c>
      <c r="C49" s="401"/>
      <c r="D49" s="401"/>
      <c r="E49" s="401"/>
      <c r="F49" s="401"/>
      <c r="G49" s="401"/>
      <c r="H49" s="398" t="s">
        <v>589</v>
      </c>
      <c r="I49" s="398"/>
      <c r="J49" s="402"/>
      <c r="L49" s="341"/>
    </row>
    <row r="50" spans="1:12" x14ac:dyDescent="0.35">
      <c r="A50" s="346" t="s">
        <v>630</v>
      </c>
      <c r="B50" s="284">
        <f t="shared" si="0"/>
        <v>0</v>
      </c>
      <c r="C50" s="401"/>
      <c r="D50" s="401"/>
      <c r="E50" s="401"/>
      <c r="F50" s="401"/>
      <c r="G50" s="401"/>
      <c r="H50" s="398" t="s">
        <v>589</v>
      </c>
      <c r="I50" s="398"/>
      <c r="J50" s="402"/>
      <c r="L50" s="341"/>
    </row>
    <row r="51" spans="1:12" x14ac:dyDescent="0.35">
      <c r="A51" s="346" t="s">
        <v>631</v>
      </c>
      <c r="B51" s="284">
        <f t="shared" si="0"/>
        <v>0</v>
      </c>
      <c r="C51" s="401"/>
      <c r="D51" s="401"/>
      <c r="E51" s="401"/>
      <c r="F51" s="401"/>
      <c r="G51" s="401"/>
      <c r="H51" s="398" t="s">
        <v>589</v>
      </c>
      <c r="I51" s="398"/>
      <c r="J51" s="402"/>
      <c r="L51" s="341"/>
    </row>
    <row r="52" spans="1:12" x14ac:dyDescent="0.35">
      <c r="A52" s="346" t="s">
        <v>632</v>
      </c>
      <c r="B52" s="284">
        <f t="shared" si="0"/>
        <v>0</v>
      </c>
      <c r="C52" s="401"/>
      <c r="D52" s="401"/>
      <c r="E52" s="401"/>
      <c r="F52" s="401"/>
      <c r="G52" s="401"/>
      <c r="H52" s="398" t="s">
        <v>589</v>
      </c>
      <c r="I52" s="398"/>
      <c r="J52" s="402"/>
      <c r="L52" s="341"/>
    </row>
    <row r="53" spans="1:12" x14ac:dyDescent="0.35">
      <c r="A53" s="346" t="s">
        <v>633</v>
      </c>
      <c r="B53" s="284">
        <f t="shared" si="0"/>
        <v>0</v>
      </c>
      <c r="C53" s="401"/>
      <c r="D53" s="401"/>
      <c r="E53" s="401"/>
      <c r="F53" s="401"/>
      <c r="G53" s="401"/>
      <c r="H53" s="398" t="s">
        <v>589</v>
      </c>
      <c r="I53" s="398"/>
      <c r="J53" s="402"/>
      <c r="L53" s="341"/>
    </row>
    <row r="54" spans="1:12" x14ac:dyDescent="0.35">
      <c r="A54" s="345" t="s">
        <v>634</v>
      </c>
      <c r="B54" s="285"/>
      <c r="C54" s="285"/>
      <c r="D54" s="285"/>
      <c r="E54" s="285"/>
      <c r="F54" s="285"/>
      <c r="G54" s="285"/>
      <c r="J54" s="285"/>
      <c r="L54" s="341"/>
    </row>
    <row r="55" spans="1:12" x14ac:dyDescent="0.35">
      <c r="A55" s="346" t="s">
        <v>619</v>
      </c>
      <c r="B55" s="284">
        <f t="shared" si="0"/>
        <v>0</v>
      </c>
      <c r="C55" s="401"/>
      <c r="D55" s="401"/>
      <c r="E55" s="401"/>
      <c r="F55" s="401"/>
      <c r="G55" s="401"/>
      <c r="H55" s="398" t="s">
        <v>589</v>
      </c>
      <c r="I55" s="398"/>
      <c r="J55" s="402"/>
      <c r="L55" s="341"/>
    </row>
    <row r="56" spans="1:12" x14ac:dyDescent="0.35">
      <c r="A56" s="346" t="s">
        <v>627</v>
      </c>
      <c r="B56" s="284">
        <f t="shared" si="0"/>
        <v>0</v>
      </c>
      <c r="C56" s="401"/>
      <c r="D56" s="401"/>
      <c r="E56" s="401"/>
      <c r="F56" s="401"/>
      <c r="G56" s="401"/>
      <c r="H56" s="398" t="s">
        <v>589</v>
      </c>
      <c r="I56" s="398"/>
      <c r="J56" s="402"/>
      <c r="L56" s="341"/>
    </row>
    <row r="57" spans="1:12" x14ac:dyDescent="0.35">
      <c r="A57" s="346" t="s">
        <v>635</v>
      </c>
      <c r="B57" s="284">
        <f t="shared" si="0"/>
        <v>0</v>
      </c>
      <c r="C57" s="401"/>
      <c r="D57" s="401"/>
      <c r="E57" s="401"/>
      <c r="F57" s="401"/>
      <c r="G57" s="401"/>
      <c r="H57" s="398" t="s">
        <v>589</v>
      </c>
      <c r="I57" s="398"/>
      <c r="J57" s="402"/>
      <c r="L57" s="341"/>
    </row>
    <row r="58" spans="1:12" x14ac:dyDescent="0.35">
      <c r="A58" s="346" t="s">
        <v>622</v>
      </c>
      <c r="B58" s="284">
        <f t="shared" si="0"/>
        <v>0</v>
      </c>
      <c r="C58" s="401"/>
      <c r="D58" s="401"/>
      <c r="E58" s="401"/>
      <c r="F58" s="401"/>
      <c r="G58" s="401"/>
      <c r="H58" s="398" t="s">
        <v>589</v>
      </c>
      <c r="I58" s="398"/>
      <c r="J58" s="402"/>
      <c r="L58" s="341"/>
    </row>
    <row r="59" spans="1:12" x14ac:dyDescent="0.35">
      <c r="A59" s="345" t="s">
        <v>636</v>
      </c>
      <c r="B59" s="285"/>
      <c r="C59" s="285"/>
      <c r="D59" s="285"/>
      <c r="E59" s="285"/>
      <c r="F59" s="285"/>
      <c r="G59" s="285"/>
      <c r="J59" s="285"/>
      <c r="L59" s="341"/>
    </row>
    <row r="60" spans="1:12" x14ac:dyDescent="0.35">
      <c r="A60" s="346" t="s">
        <v>637</v>
      </c>
      <c r="B60" s="284">
        <f t="shared" si="0"/>
        <v>0</v>
      </c>
      <c r="C60" s="401"/>
      <c r="D60" s="401"/>
      <c r="E60" s="401"/>
      <c r="F60" s="401"/>
      <c r="G60" s="401"/>
      <c r="H60" s="398" t="s">
        <v>589</v>
      </c>
      <c r="I60" s="398"/>
      <c r="J60" s="402"/>
      <c r="L60" s="341"/>
    </row>
    <row r="61" spans="1:12" x14ac:dyDescent="0.35">
      <c r="A61" s="346" t="s">
        <v>638</v>
      </c>
      <c r="B61" s="284">
        <f t="shared" si="0"/>
        <v>0</v>
      </c>
      <c r="C61" s="401"/>
      <c r="D61" s="401"/>
      <c r="E61" s="401"/>
      <c r="F61" s="401"/>
      <c r="G61" s="401"/>
      <c r="H61" s="398" t="s">
        <v>589</v>
      </c>
      <c r="I61" s="398"/>
      <c r="J61" s="402"/>
      <c r="L61" s="341"/>
    </row>
    <row r="62" spans="1:12" x14ac:dyDescent="0.35">
      <c r="A62" s="346" t="s">
        <v>639</v>
      </c>
      <c r="B62" s="284">
        <f t="shared" si="0"/>
        <v>0</v>
      </c>
      <c r="C62" s="401"/>
      <c r="D62" s="401"/>
      <c r="E62" s="401"/>
      <c r="F62" s="401"/>
      <c r="G62" s="401"/>
      <c r="H62" s="398" t="s">
        <v>589</v>
      </c>
      <c r="I62" s="398"/>
      <c r="J62" s="402"/>
      <c r="L62" s="341"/>
    </row>
    <row r="63" spans="1:12" x14ac:dyDescent="0.35">
      <c r="A63" s="346" t="s">
        <v>640</v>
      </c>
      <c r="B63" s="284">
        <f t="shared" si="0"/>
        <v>0</v>
      </c>
      <c r="C63" s="401"/>
      <c r="D63" s="401"/>
      <c r="E63" s="401"/>
      <c r="F63" s="401"/>
      <c r="G63" s="401"/>
      <c r="H63" s="398" t="s">
        <v>589</v>
      </c>
      <c r="I63" s="398"/>
      <c r="J63" s="402"/>
      <c r="L63" s="341"/>
    </row>
    <row r="64" spans="1:12" x14ac:dyDescent="0.35">
      <c r="A64" s="346" t="s">
        <v>632</v>
      </c>
      <c r="B64" s="284">
        <f t="shared" si="0"/>
        <v>0</v>
      </c>
      <c r="C64" s="401"/>
      <c r="D64" s="401"/>
      <c r="E64" s="401"/>
      <c r="F64" s="401"/>
      <c r="G64" s="401"/>
      <c r="H64" s="398" t="s">
        <v>589</v>
      </c>
      <c r="I64" s="398"/>
      <c r="J64" s="402"/>
      <c r="L64" s="341"/>
    </row>
    <row r="65" spans="1:19" x14ac:dyDescent="0.35">
      <c r="A65" s="346" t="s">
        <v>641</v>
      </c>
      <c r="B65" s="284">
        <f t="shared" si="0"/>
        <v>0</v>
      </c>
      <c r="C65" s="401"/>
      <c r="D65" s="401"/>
      <c r="E65" s="401"/>
      <c r="F65" s="401"/>
      <c r="G65" s="401"/>
      <c r="H65" s="398" t="s">
        <v>589</v>
      </c>
      <c r="I65" s="398"/>
      <c r="J65" s="402"/>
      <c r="L65" s="341"/>
    </row>
    <row r="66" spans="1:19" x14ac:dyDescent="0.35">
      <c r="A66" s="346" t="s">
        <v>642</v>
      </c>
      <c r="B66" s="284">
        <f t="shared" si="0"/>
        <v>0</v>
      </c>
      <c r="C66" s="401"/>
      <c r="D66" s="401"/>
      <c r="E66" s="401"/>
      <c r="F66" s="401"/>
      <c r="G66" s="401"/>
      <c r="H66" s="398" t="s">
        <v>589</v>
      </c>
      <c r="I66" s="398"/>
      <c r="J66" s="402"/>
      <c r="L66" s="341"/>
    </row>
    <row r="67" spans="1:19" x14ac:dyDescent="0.35">
      <c r="A67" s="346" t="s">
        <v>643</v>
      </c>
      <c r="B67" s="284">
        <f t="shared" si="0"/>
        <v>0</v>
      </c>
      <c r="C67" s="401"/>
      <c r="D67" s="401"/>
      <c r="E67" s="401"/>
      <c r="F67" s="401"/>
      <c r="G67" s="401"/>
      <c r="H67" s="398" t="s">
        <v>589</v>
      </c>
      <c r="I67" s="398"/>
      <c r="J67" s="402"/>
      <c r="L67" s="341"/>
    </row>
    <row r="68" spans="1:19" x14ac:dyDescent="0.35">
      <c r="A68" s="346" t="s">
        <v>644</v>
      </c>
      <c r="B68" s="284">
        <f t="shared" si="0"/>
        <v>0</v>
      </c>
      <c r="C68" s="401"/>
      <c r="D68" s="401"/>
      <c r="E68" s="401"/>
      <c r="F68" s="401"/>
      <c r="G68" s="401"/>
      <c r="H68" s="398" t="s">
        <v>589</v>
      </c>
      <c r="I68" s="398"/>
      <c r="J68" s="402"/>
      <c r="L68" s="341"/>
    </row>
    <row r="69" spans="1:19" x14ac:dyDescent="0.35">
      <c r="A69" s="346" t="s">
        <v>645</v>
      </c>
      <c r="B69" s="284">
        <f t="shared" si="0"/>
        <v>0</v>
      </c>
      <c r="C69" s="401"/>
      <c r="D69" s="401"/>
      <c r="E69" s="401"/>
      <c r="F69" s="401"/>
      <c r="G69" s="401"/>
      <c r="H69" s="398" t="s">
        <v>589</v>
      </c>
      <c r="I69" s="398"/>
      <c r="J69" s="402"/>
      <c r="L69" s="341"/>
    </row>
    <row r="70" spans="1:19" x14ac:dyDescent="0.35">
      <c r="A70" s="346" t="s">
        <v>646</v>
      </c>
      <c r="B70" s="284">
        <f t="shared" si="0"/>
        <v>0</v>
      </c>
      <c r="C70" s="401"/>
      <c r="D70" s="401"/>
      <c r="E70" s="401"/>
      <c r="F70" s="401"/>
      <c r="G70" s="401"/>
      <c r="H70" s="398" t="s">
        <v>589</v>
      </c>
      <c r="I70" s="398"/>
      <c r="J70" s="402"/>
      <c r="L70" s="341"/>
    </row>
    <row r="71" spans="1:19" x14ac:dyDescent="0.35">
      <c r="A71" s="346" t="s">
        <v>636</v>
      </c>
      <c r="B71" s="284">
        <f>SUM(C71:J71)</f>
        <v>0</v>
      </c>
      <c r="C71" s="401"/>
      <c r="D71" s="401"/>
      <c r="E71" s="401"/>
      <c r="F71" s="401"/>
      <c r="G71" s="401"/>
      <c r="H71" s="398" t="s">
        <v>589</v>
      </c>
      <c r="I71" s="398"/>
      <c r="J71" s="402"/>
      <c r="L71" s="341"/>
    </row>
    <row r="72" spans="1:19" x14ac:dyDescent="0.35">
      <c r="A72" s="345" t="s">
        <v>647</v>
      </c>
      <c r="B72" s="285"/>
      <c r="C72" s="285"/>
      <c r="D72" s="285"/>
      <c r="E72" s="285"/>
      <c r="F72" s="285"/>
      <c r="G72" s="285"/>
      <c r="J72" s="285"/>
      <c r="L72" s="341"/>
    </row>
    <row r="73" spans="1:19" x14ac:dyDescent="0.35">
      <c r="A73" s="346" t="s">
        <v>648</v>
      </c>
      <c r="B73" s="284">
        <f>SUM(C73:J73)</f>
        <v>0</v>
      </c>
      <c r="C73" s="401"/>
      <c r="D73" s="401"/>
      <c r="E73" s="401"/>
      <c r="F73" s="401"/>
      <c r="G73" s="401"/>
      <c r="H73" s="398" t="s">
        <v>595</v>
      </c>
      <c r="I73" s="398"/>
      <c r="J73" s="402"/>
      <c r="L73" s="341"/>
    </row>
    <row r="74" spans="1:19" x14ac:dyDescent="0.35">
      <c r="A74" s="346" t="s">
        <v>649</v>
      </c>
      <c r="B74" s="284">
        <f t="shared" ref="B74" si="1">SUM(C74:J74)</f>
        <v>0</v>
      </c>
      <c r="C74" s="401"/>
      <c r="D74" s="401"/>
      <c r="E74" s="401"/>
      <c r="F74" s="401"/>
      <c r="G74" s="401"/>
      <c r="H74" s="398" t="s">
        <v>595</v>
      </c>
      <c r="I74" s="398"/>
      <c r="J74" s="402"/>
      <c r="L74" s="341"/>
    </row>
    <row r="75" spans="1:19" x14ac:dyDescent="0.35">
      <c r="A75" s="346" t="s">
        <v>650</v>
      </c>
      <c r="B75" s="284">
        <f>SUM(C75:J75)</f>
        <v>0</v>
      </c>
      <c r="C75" s="401"/>
      <c r="D75" s="401"/>
      <c r="E75" s="401"/>
      <c r="F75" s="401"/>
      <c r="G75" s="401"/>
      <c r="H75" s="398" t="s">
        <v>595</v>
      </c>
      <c r="I75" s="398"/>
      <c r="J75" s="402"/>
      <c r="L75" s="341"/>
    </row>
    <row r="76" spans="1:19" x14ac:dyDescent="0.35">
      <c r="A76" s="346" t="s">
        <v>651</v>
      </c>
      <c r="B76" s="284">
        <f>SUM(C76:J76)</f>
        <v>0</v>
      </c>
      <c r="C76" s="401"/>
      <c r="D76" s="401"/>
      <c r="E76" s="401"/>
      <c r="F76" s="401"/>
      <c r="G76" s="401"/>
      <c r="H76" s="398" t="s">
        <v>595</v>
      </c>
      <c r="I76" s="398"/>
      <c r="J76" s="402"/>
      <c r="L76" s="341"/>
    </row>
    <row r="77" spans="1:19" ht="15" thickBot="1" x14ac:dyDescent="0.4">
      <c r="A77" s="347" t="s">
        <v>652</v>
      </c>
      <c r="B77" s="283">
        <f t="shared" ref="B77:G77" si="2">SUM(B7:B76)</f>
        <v>0</v>
      </c>
      <c r="C77" s="283">
        <f t="shared" si="2"/>
        <v>0</v>
      </c>
      <c r="D77" s="283">
        <f t="shared" si="2"/>
        <v>0</v>
      </c>
      <c r="E77" s="283">
        <f t="shared" si="2"/>
        <v>0</v>
      </c>
      <c r="F77" s="283">
        <f t="shared" si="2"/>
        <v>0</v>
      </c>
      <c r="G77" s="283">
        <f t="shared" si="2"/>
        <v>0</v>
      </c>
      <c r="J77" s="367">
        <f t="shared" ref="J77" si="3">SUM(J7:J76)</f>
        <v>0</v>
      </c>
      <c r="L77" s="341"/>
    </row>
    <row r="78" spans="1:19" x14ac:dyDescent="0.35">
      <c r="A78" s="340"/>
      <c r="L78" s="341"/>
    </row>
    <row r="79" spans="1:19" x14ac:dyDescent="0.35">
      <c r="A79" s="340"/>
      <c r="L79" s="341"/>
      <c r="Q79" s="269" t="s">
        <v>653</v>
      </c>
    </row>
    <row r="80" spans="1:19" ht="29" x14ac:dyDescent="0.35">
      <c r="A80" s="348" t="s">
        <v>654</v>
      </c>
      <c r="B80" s="403"/>
      <c r="L80" s="341"/>
      <c r="Q80" t="s">
        <v>655</v>
      </c>
      <c r="S80" s="303" t="e">
        <f>C77/B80</f>
        <v>#DIV/0!</v>
      </c>
    </row>
    <row r="81" spans="1:12" x14ac:dyDescent="0.35">
      <c r="A81" s="340"/>
      <c r="L81" s="341"/>
    </row>
    <row r="82" spans="1:12" x14ac:dyDescent="0.35">
      <c r="A82" s="340"/>
      <c r="L82" s="341"/>
    </row>
    <row r="83" spans="1:12" x14ac:dyDescent="0.35">
      <c r="A83" s="349" t="s">
        <v>656</v>
      </c>
      <c r="L83" s="341"/>
    </row>
    <row r="84" spans="1:12" x14ac:dyDescent="0.35">
      <c r="A84" s="340" t="s">
        <v>585</v>
      </c>
      <c r="B84" s="882"/>
      <c r="C84" s="882"/>
      <c r="L84" s="341"/>
    </row>
    <row r="85" spans="1:12" x14ac:dyDescent="0.35">
      <c r="A85" s="340" t="s">
        <v>657</v>
      </c>
      <c r="B85" s="882"/>
      <c r="C85" s="882"/>
      <c r="L85" s="341"/>
    </row>
    <row r="86" spans="1:12" x14ac:dyDescent="0.35">
      <c r="A86" s="340" t="s">
        <v>658</v>
      </c>
      <c r="B86" s="882"/>
      <c r="C86" s="882"/>
      <c r="L86" s="341"/>
    </row>
    <row r="87" spans="1:12" x14ac:dyDescent="0.35">
      <c r="A87" s="340" t="s">
        <v>659</v>
      </c>
      <c r="B87" s="882"/>
      <c r="C87" s="882"/>
      <c r="L87" s="341"/>
    </row>
    <row r="88" spans="1:12" x14ac:dyDescent="0.35">
      <c r="A88" s="340"/>
      <c r="L88" s="341"/>
    </row>
    <row r="89" spans="1:12" x14ac:dyDescent="0.35">
      <c r="A89" s="349" t="s">
        <v>660</v>
      </c>
      <c r="L89" s="341"/>
    </row>
    <row r="90" spans="1:12" x14ac:dyDescent="0.35">
      <c r="A90" s="340" t="s">
        <v>585</v>
      </c>
      <c r="B90" s="882"/>
      <c r="C90" s="882"/>
      <c r="L90" s="341"/>
    </row>
    <row r="91" spans="1:12" x14ac:dyDescent="0.35">
      <c r="A91" s="340" t="s">
        <v>657</v>
      </c>
      <c r="B91" s="882"/>
      <c r="C91" s="882"/>
      <c r="L91" s="341"/>
    </row>
    <row r="92" spans="1:12" x14ac:dyDescent="0.35">
      <c r="A92" s="340" t="s">
        <v>658</v>
      </c>
      <c r="B92" s="882"/>
      <c r="C92" s="882"/>
      <c r="L92" s="341"/>
    </row>
    <row r="93" spans="1:12" x14ac:dyDescent="0.35">
      <c r="A93" s="340" t="s">
        <v>659</v>
      </c>
      <c r="B93" s="882"/>
      <c r="C93" s="882"/>
      <c r="L93" s="341"/>
    </row>
    <row r="94" spans="1:12" x14ac:dyDescent="0.35">
      <c r="A94" s="340"/>
      <c r="L94" s="341"/>
    </row>
    <row r="95" spans="1:12" x14ac:dyDescent="0.35">
      <c r="A95" s="349" t="s">
        <v>661</v>
      </c>
      <c r="L95" s="341"/>
    </row>
    <row r="96" spans="1:12" x14ac:dyDescent="0.35">
      <c r="A96" s="340" t="s">
        <v>459</v>
      </c>
      <c r="B96" s="882"/>
      <c r="C96" s="882"/>
      <c r="L96" s="341"/>
    </row>
    <row r="97" spans="1:12" x14ac:dyDescent="0.35">
      <c r="A97" s="340" t="s">
        <v>662</v>
      </c>
      <c r="B97" s="882"/>
      <c r="C97" s="882"/>
      <c r="L97" s="341"/>
    </row>
    <row r="98" spans="1:12" x14ac:dyDescent="0.35">
      <c r="A98" s="340" t="s">
        <v>663</v>
      </c>
      <c r="B98" s="882"/>
      <c r="C98" s="882"/>
      <c r="L98" s="341"/>
    </row>
    <row r="99" spans="1:12" x14ac:dyDescent="0.35">
      <c r="A99" s="340" t="s">
        <v>664</v>
      </c>
      <c r="B99" s="882"/>
      <c r="C99" s="882"/>
      <c r="L99" s="341"/>
    </row>
    <row r="100" spans="1:12" x14ac:dyDescent="0.35">
      <c r="A100" s="340" t="s">
        <v>665</v>
      </c>
      <c r="B100" s="882"/>
      <c r="C100" s="882"/>
      <c r="L100" s="341"/>
    </row>
    <row r="101" spans="1:12" x14ac:dyDescent="0.35">
      <c r="A101" s="340" t="s">
        <v>659</v>
      </c>
      <c r="B101" s="882"/>
      <c r="C101" s="882"/>
      <c r="L101" s="341"/>
    </row>
    <row r="102" spans="1:12" x14ac:dyDescent="0.35">
      <c r="A102" s="340"/>
      <c r="L102" s="341"/>
    </row>
    <row r="103" spans="1:12" x14ac:dyDescent="0.35">
      <c r="A103" s="349" t="s">
        <v>666</v>
      </c>
      <c r="L103" s="341"/>
    </row>
    <row r="104" spans="1:12" x14ac:dyDescent="0.35">
      <c r="A104" s="340" t="s">
        <v>459</v>
      </c>
      <c r="B104" s="882"/>
      <c r="C104" s="882"/>
      <c r="L104" s="341"/>
    </row>
    <row r="105" spans="1:12" x14ac:dyDescent="0.35">
      <c r="A105" s="340" t="s">
        <v>667</v>
      </c>
      <c r="B105" s="882"/>
      <c r="C105" s="882"/>
      <c r="L105" s="341"/>
    </row>
    <row r="106" spans="1:12" x14ac:dyDescent="0.35">
      <c r="A106" s="340" t="s">
        <v>668</v>
      </c>
      <c r="B106" s="882"/>
      <c r="C106" s="882"/>
      <c r="L106" s="341"/>
    </row>
    <row r="107" spans="1:12" x14ac:dyDescent="0.35">
      <c r="A107" s="340" t="s">
        <v>669</v>
      </c>
      <c r="B107" s="882"/>
      <c r="C107" s="882"/>
      <c r="L107" s="341"/>
    </row>
    <row r="108" spans="1:12" x14ac:dyDescent="0.35">
      <c r="A108" s="340" t="s">
        <v>670</v>
      </c>
      <c r="B108" s="882"/>
      <c r="C108" s="882"/>
      <c r="L108" s="341"/>
    </row>
    <row r="109" spans="1:12" x14ac:dyDescent="0.35">
      <c r="A109" s="340"/>
      <c r="L109" s="341"/>
    </row>
    <row r="110" spans="1:12" ht="15" thickBot="1" x14ac:dyDescent="0.4">
      <c r="A110" s="350"/>
      <c r="B110" s="351"/>
      <c r="C110" s="351"/>
      <c r="D110" s="351"/>
      <c r="E110" s="351"/>
      <c r="F110" s="351"/>
      <c r="G110" s="351"/>
      <c r="H110" s="351"/>
      <c r="I110" s="351"/>
      <c r="J110" s="351"/>
      <c r="K110" s="351"/>
      <c r="L110" s="352"/>
    </row>
    <row r="111" spans="1:12" hidden="1" x14ac:dyDescent="0.35">
      <c r="B111" s="293" t="s">
        <v>671</v>
      </c>
      <c r="C111" s="290"/>
      <c r="D111" s="290"/>
      <c r="E111" s="290"/>
      <c r="F111" s="290"/>
      <c r="G111" s="290"/>
      <c r="H111" s="291"/>
      <c r="I111" s="291"/>
      <c r="J111" s="290"/>
      <c r="K111" s="292"/>
    </row>
    <row r="112" spans="1:12" hidden="1" x14ac:dyDescent="0.35">
      <c r="B112" s="289"/>
      <c r="C112" s="290"/>
      <c r="D112" s="290"/>
      <c r="E112" s="290"/>
      <c r="F112" s="290"/>
      <c r="G112" s="290"/>
      <c r="H112" s="291"/>
      <c r="I112" s="291"/>
      <c r="J112" s="290"/>
      <c r="K112" s="292"/>
    </row>
    <row r="113" spans="2:12" hidden="1" x14ac:dyDescent="0.35">
      <c r="B113" s="293" t="s">
        <v>672</v>
      </c>
      <c r="C113" s="294" t="s">
        <v>117</v>
      </c>
      <c r="D113" s="294" t="s">
        <v>673</v>
      </c>
      <c r="E113" s="294" t="s">
        <v>674</v>
      </c>
      <c r="F113" s="294" t="s">
        <v>675</v>
      </c>
      <c r="G113" s="294" t="s">
        <v>676</v>
      </c>
      <c r="H113" s="291"/>
      <c r="I113" s="291"/>
      <c r="J113" s="294" t="s">
        <v>676</v>
      </c>
      <c r="K113" s="292"/>
    </row>
    <row r="114" spans="2:12" ht="29" hidden="1" x14ac:dyDescent="0.35">
      <c r="B114" s="295" t="s">
        <v>488</v>
      </c>
      <c r="C114" s="288"/>
      <c r="D114" s="288" t="e">
        <f>C114/$B$16</f>
        <v>#DIV/0!</v>
      </c>
      <c r="E114" s="288"/>
      <c r="F114" s="288"/>
      <c r="G114" s="300" t="s">
        <v>677</v>
      </c>
      <c r="H114" s="291"/>
      <c r="I114" s="291"/>
      <c r="J114" s="300" t="s">
        <v>677</v>
      </c>
      <c r="K114" s="292"/>
    </row>
    <row r="115" spans="2:12" ht="43.5" hidden="1" x14ac:dyDescent="0.35">
      <c r="B115" s="288" t="s">
        <v>587</v>
      </c>
      <c r="C115" s="288"/>
      <c r="D115" s="288" t="e">
        <f t="shared" ref="D115:D122" si="4">C115/$B$16</f>
        <v>#DIV/0!</v>
      </c>
      <c r="E115" s="288"/>
      <c r="F115" s="288"/>
      <c r="G115" s="300" t="s">
        <v>678</v>
      </c>
      <c r="H115" s="291"/>
      <c r="I115" s="291"/>
      <c r="J115" s="300" t="s">
        <v>678</v>
      </c>
      <c r="K115" s="292"/>
      <c r="L115" t="s">
        <v>679</v>
      </c>
    </row>
    <row r="116" spans="2:12" hidden="1" x14ac:dyDescent="0.35">
      <c r="B116" s="288" t="s">
        <v>680</v>
      </c>
      <c r="C116" s="288"/>
      <c r="D116" s="288" t="e">
        <f t="shared" si="4"/>
        <v>#DIV/0!</v>
      </c>
      <c r="E116" s="288"/>
      <c r="F116" s="288"/>
      <c r="G116" s="300" t="s">
        <v>681</v>
      </c>
      <c r="H116" s="291"/>
      <c r="I116" s="291"/>
      <c r="J116" s="300" t="s">
        <v>681</v>
      </c>
      <c r="K116" s="292"/>
    </row>
    <row r="117" spans="2:12" ht="29" hidden="1" x14ac:dyDescent="0.35">
      <c r="B117" s="288" t="s">
        <v>682</v>
      </c>
      <c r="C117" s="288"/>
      <c r="D117" s="288" t="e">
        <f t="shared" si="4"/>
        <v>#DIV/0!</v>
      </c>
      <c r="E117" s="288"/>
      <c r="F117" s="288"/>
      <c r="G117" s="300" t="s">
        <v>683</v>
      </c>
      <c r="H117" s="291"/>
      <c r="I117" s="291"/>
      <c r="J117" s="300" t="s">
        <v>683</v>
      </c>
      <c r="K117" s="292"/>
    </row>
    <row r="118" spans="2:12" ht="43.5" hidden="1" x14ac:dyDescent="0.35">
      <c r="B118" s="288" t="s">
        <v>684</v>
      </c>
      <c r="C118" s="288"/>
      <c r="D118" s="288" t="e">
        <f t="shared" si="4"/>
        <v>#DIV/0!</v>
      </c>
      <c r="E118" s="288"/>
      <c r="F118" s="288"/>
      <c r="G118" s="300" t="s">
        <v>685</v>
      </c>
      <c r="H118" s="291"/>
      <c r="I118" s="291"/>
      <c r="J118" s="300" t="s">
        <v>685</v>
      </c>
      <c r="K118" s="292"/>
    </row>
    <row r="119" spans="2:12" hidden="1" x14ac:dyDescent="0.35">
      <c r="B119" s="288" t="s">
        <v>686</v>
      </c>
      <c r="C119" s="288"/>
      <c r="D119" s="288" t="e">
        <f t="shared" si="4"/>
        <v>#DIV/0!</v>
      </c>
      <c r="E119" s="288"/>
      <c r="F119" s="288"/>
      <c r="G119" s="300"/>
      <c r="H119" s="291"/>
      <c r="I119" s="291"/>
      <c r="J119" s="300"/>
      <c r="K119" s="292"/>
    </row>
    <row r="120" spans="2:12" hidden="1" x14ac:dyDescent="0.35">
      <c r="B120" s="288" t="s">
        <v>687</v>
      </c>
      <c r="C120" s="288"/>
      <c r="D120" s="288" t="e">
        <f t="shared" si="4"/>
        <v>#DIV/0!</v>
      </c>
      <c r="E120" s="288"/>
      <c r="F120" s="288"/>
      <c r="G120" s="300"/>
      <c r="H120" s="291"/>
      <c r="I120" s="291"/>
      <c r="J120" s="300"/>
      <c r="K120" s="292"/>
    </row>
    <row r="121" spans="2:12" ht="43.5" hidden="1" x14ac:dyDescent="0.35">
      <c r="B121" s="288" t="s">
        <v>595</v>
      </c>
      <c r="C121" s="288"/>
      <c r="D121" s="288" t="e">
        <f t="shared" si="4"/>
        <v>#DIV/0!</v>
      </c>
      <c r="E121" s="288"/>
      <c r="F121" s="288"/>
      <c r="G121" s="300" t="s">
        <v>688</v>
      </c>
      <c r="H121" s="291"/>
      <c r="I121" s="291"/>
      <c r="J121" s="300" t="s">
        <v>688</v>
      </c>
      <c r="K121" s="292"/>
    </row>
    <row r="122" spans="2:12" ht="58" hidden="1" x14ac:dyDescent="0.35">
      <c r="B122" s="288" t="s">
        <v>593</v>
      </c>
      <c r="C122" s="288"/>
      <c r="D122" s="288" t="e">
        <f t="shared" si="4"/>
        <v>#DIV/0!</v>
      </c>
      <c r="E122" s="288"/>
      <c r="F122" s="288"/>
      <c r="G122" s="300" t="s">
        <v>689</v>
      </c>
      <c r="H122" s="291"/>
      <c r="I122" s="291"/>
      <c r="J122" s="300" t="s">
        <v>689</v>
      </c>
      <c r="K122" s="292"/>
    </row>
    <row r="123" spans="2:12" hidden="1" x14ac:dyDescent="0.35">
      <c r="B123" s="289" t="s">
        <v>175</v>
      </c>
      <c r="C123" s="290">
        <f>SUM(C114:C122)</f>
        <v>0</v>
      </c>
      <c r="D123" s="290"/>
      <c r="E123" s="290"/>
      <c r="F123" s="290"/>
      <c r="G123" s="290"/>
      <c r="H123" s="291"/>
      <c r="I123" s="291"/>
      <c r="J123" s="290"/>
      <c r="K123" s="292"/>
    </row>
    <row r="124" spans="2:12" hidden="1" x14ac:dyDescent="0.35">
      <c r="B124" s="296"/>
      <c r="C124" s="291"/>
      <c r="D124" s="291"/>
      <c r="E124" s="291"/>
      <c r="F124" s="291"/>
      <c r="G124" s="291"/>
      <c r="H124" s="291"/>
      <c r="I124" s="291"/>
      <c r="J124" s="291"/>
      <c r="K124" s="292"/>
    </row>
    <row r="125" spans="2:12" ht="15" hidden="1" thickBot="1" x14ac:dyDescent="0.4">
      <c r="B125" s="297"/>
      <c r="C125" s="298"/>
      <c r="D125" s="298"/>
      <c r="E125" s="298"/>
      <c r="F125" s="298"/>
      <c r="G125" s="298"/>
      <c r="H125" s="298"/>
      <c r="I125" s="298"/>
      <c r="J125" s="298"/>
      <c r="K125" s="299"/>
    </row>
  </sheetData>
  <sheetProtection algorithmName="SHA-512" hashValue="bYTF5usfGyvNYXalgKxdrOuHKD1DveG4gdS6QSXgM/MsZsfMGmo3y24q8c22HUqcYFEWcf6KkmuNnlNiVofxXg==" saltValue="Vf+KRydXC/KXD2TuuEgelg==" spinCount="100000" sheet="1" selectLockedCells="1"/>
  <mergeCells count="31">
    <mergeCell ref="B108:C108"/>
    <mergeCell ref="B1:L1"/>
    <mergeCell ref="B100:C100"/>
    <mergeCell ref="B101:C101"/>
    <mergeCell ref="B104:C104"/>
    <mergeCell ref="B105:C105"/>
    <mergeCell ref="B106:C106"/>
    <mergeCell ref="B107:C107"/>
    <mergeCell ref="B92:C92"/>
    <mergeCell ref="B93:C93"/>
    <mergeCell ref="B96:C96"/>
    <mergeCell ref="B97:C97"/>
    <mergeCell ref="B98:C98"/>
    <mergeCell ref="B99:C99"/>
    <mergeCell ref="B85:C85"/>
    <mergeCell ref="B86:C86"/>
    <mergeCell ref="J5:J6"/>
    <mergeCell ref="A2:G2"/>
    <mergeCell ref="B87:C87"/>
    <mergeCell ref="B90:C90"/>
    <mergeCell ref="B91:C91"/>
    <mergeCell ref="A3:G3"/>
    <mergeCell ref="A4:G4"/>
    <mergeCell ref="A5:A6"/>
    <mergeCell ref="B5:B6"/>
    <mergeCell ref="C5:C6"/>
    <mergeCell ref="D5:D6"/>
    <mergeCell ref="E5:E6"/>
    <mergeCell ref="F5:F6"/>
    <mergeCell ref="G5:G6"/>
    <mergeCell ref="B84:C84"/>
  </mergeCells>
  <pageMargins left="0.7" right="0.7" top="0.75" bottom="0.75" header="0.3" footer="0.3"/>
  <pageSetup scale="6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527E0747791943A627F0E55BEF2E5F" ma:contentTypeVersion="6" ma:contentTypeDescription="Create a new document." ma:contentTypeScope="" ma:versionID="ceb1ce59e5b4f73475af54df435ed32e">
  <xsd:schema xmlns:xsd="http://www.w3.org/2001/XMLSchema" xmlns:xs="http://www.w3.org/2001/XMLSchema" xmlns:p="http://schemas.microsoft.com/office/2006/metadata/properties" xmlns:ns2="75f6e318-c2a8-428e-9519-fee6e0360859" xmlns:ns3="2cf127bb-cf87-42d6-bdb7-f812d998d390" targetNamespace="http://schemas.microsoft.com/office/2006/metadata/properties" ma:root="true" ma:fieldsID="98d49e19533f6a3846b4b5f802e5b6dc" ns2:_="" ns3:_="">
    <xsd:import namespace="75f6e318-c2a8-428e-9519-fee6e0360859"/>
    <xsd:import namespace="2cf127bb-cf87-42d6-bdb7-f812d998d390"/>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f6e318-c2a8-428e-9519-fee6e03608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127bb-cf87-42d6-bdb7-f812d998d3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46E800-D2B4-4046-BC79-4B11F718E31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66549F2-C61F-4A76-8A74-9F8CC09857B0}">
  <ds:schemaRefs>
    <ds:schemaRef ds:uri="http://schemas.microsoft.com/sharepoint/v3/contenttype/forms"/>
  </ds:schemaRefs>
</ds:datastoreItem>
</file>

<file path=customXml/itemProps3.xml><?xml version="1.0" encoding="utf-8"?>
<ds:datastoreItem xmlns:ds="http://schemas.openxmlformats.org/officeDocument/2006/customXml" ds:itemID="{6678B2D8-06BC-4B1C-9D8F-5309041B3B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f6e318-c2a8-428e-9519-fee6e0360859"/>
    <ds:schemaRef ds:uri="2cf127bb-cf87-42d6-bdb7-f812d998d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7a85a10-258b-45b4-a519-c96c7721094c}" enabled="0" method="" siteId="{57a85a10-258b-45b4-a519-c96c7721094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Instructions</vt:lpstr>
      <vt:lpstr>Applicant Info</vt:lpstr>
      <vt:lpstr>Developer Info</vt:lpstr>
      <vt:lpstr>Site Information</vt:lpstr>
      <vt:lpstr>Project Information</vt:lpstr>
      <vt:lpstr>MF Building Resilience-NEW Cons</vt:lpstr>
      <vt:lpstr>Sources</vt:lpstr>
      <vt:lpstr>Uses</vt:lpstr>
      <vt:lpstr>Cost Allocation Chart</vt:lpstr>
      <vt:lpstr>Unit Mix</vt:lpstr>
      <vt:lpstr>Proforma</vt:lpstr>
      <vt:lpstr>Operating Exp</vt:lpstr>
      <vt:lpstr>Gap Analysis</vt:lpstr>
      <vt:lpstr>Evaluation Tab (view only)</vt:lpstr>
      <vt:lpstr>Drop Downs</vt:lpstr>
      <vt:lpstr>Sheet1</vt:lpstr>
      <vt:lpstr>Conflict of Interest Form</vt:lpstr>
      <vt:lpstr>'Applicant Info'!Print_Area</vt:lpstr>
      <vt:lpstr>'Conflict of Interest Form'!Print_Area</vt:lpstr>
      <vt:lpstr>Instructions!Print_Area</vt:lpstr>
      <vt:lpstr>'Unit Mix'!Print_Area</vt:lpstr>
      <vt:lpstr>'MF Building Resilience-NEW Cons'!TABLE5126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Broom, Linsi - HCD</cp:lastModifiedBy>
  <cp:revision/>
  <dcterms:created xsi:type="dcterms:W3CDTF">2019-01-02T14:25:16Z</dcterms:created>
  <dcterms:modified xsi:type="dcterms:W3CDTF">2024-04-19T19:26:03Z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0x0101006A527E0747791943A627F0E55BEF2E5F</vt:lpwstr>
  </property>
</Properties>
</file>